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teps/Daten/HT/Research/BlackScholes/"/>
    </mc:Choice>
  </mc:AlternateContent>
  <xr:revisionPtr revIDLastSave="0" documentId="13_ncr:40009_{1BC260DC-A7A7-A245-BB12-DB2B276C681D}" xr6:coauthVersionLast="47" xr6:coauthVersionMax="47" xr10:uidLastSave="{00000000-0000-0000-0000-000000000000}"/>
  <bookViews>
    <workbookView xWindow="0" yWindow="760" windowWidth="30240" windowHeight="18880"/>
  </bookViews>
  <sheets>
    <sheet name="B-S Put €" sheetId="11" r:id="rId1"/>
  </sheets>
  <definedNames>
    <definedName name="snapshot.html?ID_INSTRUMENT_15964812_SEARCH_VALUE_CG31BW" localSheetId="0">'B-S Put €'!#REF!</definedName>
    <definedName name="snapshot.html?ID_INSTRUMENT_15964812_SEARCH_VALUE_CG31BW_1" localSheetId="0">'B-S Put €'!#REF!</definedName>
    <definedName name="snapshot.html?ID_INSTRUMENT_15964812_SEARCH_VALUE_CG31BW_2" localSheetId="0">'B-S Put €'!#REF!</definedName>
    <definedName name="snapshot.html?ID_INSTRUMENT_15964812_SEARCH_VALUE_CG31BW_3" localSheetId="0">'B-S Put €'!$A$14:$D$15</definedName>
    <definedName name="snapshot.html?ID_INSTRUMENT_15964812_SEARCH_VALUE_CG31BW_4" localSheetId="0">'B-S Put €'!$A$16:$A$32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1" l="1"/>
  <c r="D8" i="11"/>
  <c r="F2" i="11" s="1"/>
  <c r="D6" i="11" s="1"/>
  <c r="D14" i="11"/>
  <c r="F16" i="11" s="1"/>
  <c r="F5" i="11"/>
  <c r="F6" i="11"/>
  <c r="F7" i="11"/>
  <c r="D13" i="11"/>
  <c r="F15" i="11" s="1"/>
  <c r="F17" i="11"/>
  <c r="D19" i="11"/>
  <c r="F12" i="11"/>
  <c r="D16" i="11" s="1"/>
  <c r="F18" i="11" s="1"/>
  <c r="F13" i="11" l="1"/>
  <c r="F19" i="11" s="1"/>
  <c r="F8" i="11"/>
  <c r="F3" i="11" s="1"/>
  <c r="F14" i="11" l="1"/>
  <c r="F20" i="11" s="1"/>
  <c r="D20" i="11" s="1"/>
  <c r="F9" i="11"/>
  <c r="F4" i="11"/>
  <c r="F10" i="11" s="1"/>
  <c r="D10" i="11" l="1"/>
  <c r="B20" i="11" s="1"/>
</calcChain>
</file>

<file path=xl/connections.xml><?xml version="1.0" encoding="utf-8"?>
<connections xmlns="http://schemas.openxmlformats.org/spreadsheetml/2006/main">
  <connection id="1" name="Verbindung" type="4" refreshedVersion="3" background="1" saveData="1">
    <webPr sourceData="1" parsePre="1" consecutive="1" xl2000="1" url="http://optionsscheine.onvista.de/snapshot.html?ID_INSTRUMENT=15964812&amp;SEARCH_VALUE=CG31BW" htmlTables="1">
      <tables count="1">
        <x v="14"/>
      </tables>
    </webPr>
  </connection>
  <connection id="2" name="Verbindung3" type="4" refreshedVersion="3" background="1" saveData="1">
    <webPr sourceData="1" parsePre="1" consecutive="1" xl2000="1" url="http://optionsscheine.onvista.de/snapshot.html?ID_INSTRUMENT=15964812&amp;SEARCH_VALUE=CG31BW" htmlTables="1">
      <tables count="1">
        <x v="16"/>
      </tables>
    </webPr>
  </connection>
  <connection id="3" name="Verbindung4" type="4" refreshedVersion="3" background="1" saveData="1">
    <webPr sourceData="1" parsePre="1" consecutive="1" xl2000="1" url="http://optionsscheine.onvista.de/snapshot.html?ID_INSTRUMENT=15964812&amp;SEARCH_VALUE=CG31BW" htmlTables="1">
      <tables count="1">
        <x v="14"/>
      </tables>
    </webPr>
  </connection>
</connections>
</file>

<file path=xl/sharedStrings.xml><?xml version="1.0" encoding="utf-8"?>
<sst xmlns="http://schemas.openxmlformats.org/spreadsheetml/2006/main" count="74" uniqueCount="33">
  <si>
    <t>D1=</t>
  </si>
  <si>
    <t>K=</t>
  </si>
  <si>
    <t>Kurs Basisinstrument</t>
  </si>
  <si>
    <t xml:space="preserve"> =</t>
  </si>
  <si>
    <t>D2=</t>
  </si>
  <si>
    <t>X=</t>
  </si>
  <si>
    <t>Basispreis</t>
  </si>
  <si>
    <t>ln (K/X)=</t>
  </si>
  <si>
    <t>i=</t>
  </si>
  <si>
    <t>risikoneutraler Zinssatz</t>
  </si>
  <si>
    <t>ln (1+i)=</t>
  </si>
  <si>
    <t>vol=</t>
  </si>
  <si>
    <t>Volatilität</t>
  </si>
  <si>
    <t>1/2*vol quad=</t>
  </si>
  <si>
    <t>t=</t>
  </si>
  <si>
    <t>Restlaufzeit in Jahren</t>
  </si>
  <si>
    <t>vol*wurz t=</t>
  </si>
  <si>
    <t>n (D1)=</t>
  </si>
  <si>
    <t>n (D2)=</t>
  </si>
  <si>
    <t>Termin</t>
  </si>
  <si>
    <t>Fällig am</t>
  </si>
  <si>
    <t>Restlaufzeit=</t>
  </si>
  <si>
    <t>Bezugsverhältnis</t>
  </si>
  <si>
    <t xml:space="preserve"> 1:</t>
  </si>
  <si>
    <t>P=</t>
  </si>
  <si>
    <t>K*n(-D1)-X*(1+i) hoch -t*n(-D2)</t>
  </si>
  <si>
    <t>Zukunftspreis</t>
  </si>
  <si>
    <t>DAX Put</t>
    <phoneticPr fontId="0" type="noConversion"/>
  </si>
  <si>
    <t xml:space="preserve">H E U T E </t>
  </si>
  <si>
    <t xml:space="preserve">S P Ä T E R </t>
  </si>
  <si>
    <t>Put</t>
  </si>
  <si>
    <t>Nur rote Felder sind Eingabefelder</t>
  </si>
  <si>
    <t>KF2C83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</si>
</sst>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.00\ &quot;DM&quot;_-;\-* #,##0.00\ &quot;DM&quot;_-;_-* &quot;-&quot;??\ &quot;DM&quot;_-;_-@_-"/>
    <numFmt numFmtId="195" formatCode="#,##0.00\ &quot;€&quot;"/>
    <numFmt numFmtId="198" formatCode="0.000"/>
    <numFmt numFmtId="200" formatCode="_-* #,##0.00\ [$€-407]_-;\-* #,##0.00\ [$€-407]_-;_-* &quot;-&quot;??\ [$€-407]_-;_-@_-"/>
    <numFmt numFmtId="201" formatCode="0.0%"/>
  </numFmts>
  <fonts count="21" x14ac:knownFonts="1">
    <font>
      <sz val="10"/>
      <name val="Times New Roman"/>
    </font>
    <font>
      <b/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C6EFCE"/>
        <bgColor rgb="FFC6EFCE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0" applyNumberFormat="0" applyAlignment="0" applyProtection="0"/>
    <xf numFmtId="0" fontId="8" fillId="28" borderId="11" applyNumberFormat="0" applyAlignment="0" applyProtection="0"/>
    <xf numFmtId="0" fontId="9" fillId="0" borderId="0" applyNumberFormat="0" applyFill="0" applyBorder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34" borderId="0" applyNumberFormat="0" applyBorder="0" applyAlignment="0" applyProtection="0"/>
    <xf numFmtId="9" fontId="2" fillId="0" borderId="0" applyFont="0" applyFill="0" applyBorder="0" applyAlignment="0" applyProtection="0"/>
    <xf numFmtId="0" fontId="14" fillId="3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188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6" borderId="17" applyNumberFormat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>
      <alignment horizontal="center"/>
    </xf>
    <xf numFmtId="10" fontId="0" fillId="0" borderId="0" xfId="0" applyNumberFormat="1"/>
    <xf numFmtId="200" fontId="0" fillId="0" borderId="0" xfId="42" applyNumberFormat="1" applyFont="1"/>
    <xf numFmtId="0" fontId="4" fillId="2" borderId="0" xfId="0" applyFont="1" applyFill="1" applyBorder="1"/>
    <xf numFmtId="14" fontId="4" fillId="2" borderId="0" xfId="0" applyNumberFormat="1" applyFont="1" applyFill="1" applyBorder="1"/>
    <xf numFmtId="0" fontId="3" fillId="2" borderId="0" xfId="0" applyFont="1" applyFill="1" applyBorder="1"/>
    <xf numFmtId="0" fontId="3" fillId="0" borderId="0" xfId="0" applyFont="1" applyBorder="1"/>
    <xf numFmtId="195" fontId="4" fillId="2" borderId="0" xfId="0" applyNumberFormat="1" applyFont="1" applyFill="1" applyBorder="1" applyAlignment="1">
      <alignment horizontal="right"/>
    </xf>
    <xf numFmtId="198" fontId="4" fillId="2" borderId="0" xfId="0" applyNumberFormat="1" applyFont="1" applyFill="1" applyBorder="1" applyAlignment="1">
      <alignment horizontal="right"/>
    </xf>
    <xf numFmtId="10" fontId="3" fillId="0" borderId="0" xfId="0" applyNumberFormat="1" applyFont="1" applyBorder="1"/>
    <xf numFmtId="195" fontId="3" fillId="0" borderId="0" xfId="0" applyNumberFormat="1" applyFont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201" fontId="3" fillId="0" borderId="0" xfId="35" applyNumberFormat="1" applyFont="1" applyFill="1" applyBorder="1" applyAlignment="1">
      <alignment horizontal="center"/>
    </xf>
    <xf numFmtId="201" fontId="4" fillId="3" borderId="5" xfId="35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4" fillId="3" borderId="8" xfId="0" applyFont="1" applyFill="1" applyBorder="1"/>
    <xf numFmtId="201" fontId="4" fillId="3" borderId="9" xfId="35" applyNumberFormat="1" applyFont="1" applyFill="1" applyBorder="1"/>
    <xf numFmtId="0" fontId="3" fillId="2" borderId="9" xfId="0" applyFont="1" applyFill="1" applyBorder="1" applyAlignment="1">
      <alignment horizontal="center"/>
    </xf>
    <xf numFmtId="195" fontId="4" fillId="3" borderId="9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4" fillId="37" borderId="8" xfId="0" applyFont="1" applyFill="1" applyBorder="1"/>
    <xf numFmtId="195" fontId="4" fillId="37" borderId="0" xfId="0" applyNumberFormat="1" applyFont="1" applyFill="1" applyBorder="1" applyAlignment="1">
      <alignment horizontal="right"/>
    </xf>
    <xf numFmtId="10" fontId="4" fillId="37" borderId="0" xfId="0" applyNumberFormat="1" applyFont="1" applyFill="1" applyBorder="1" applyAlignment="1">
      <alignment horizontal="right"/>
    </xf>
    <xf numFmtId="0" fontId="4" fillId="37" borderId="0" xfId="0" applyFont="1" applyFill="1" applyBorder="1"/>
    <xf numFmtId="14" fontId="4" fillId="37" borderId="0" xfId="0" applyNumberFormat="1" applyFont="1" applyFill="1" applyBorder="1"/>
    <xf numFmtId="0" fontId="4" fillId="37" borderId="9" xfId="0" applyFont="1" applyFill="1" applyBorder="1"/>
  </cellXfs>
  <cellStyles count="45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Eingabe" xfId="28" builtinId="20" customBuiltin="1"/>
    <cellStyle name="Ergebnis" xfId="29" builtinId="25" customBuiltin="1"/>
    <cellStyle name="Gut" xfId="30" builtinId="26" customBuiltin="1"/>
    <cellStyle name="Hervorhebung 1" xfId="31"/>
    <cellStyle name="Hervorhebung 2" xfId="32"/>
    <cellStyle name="Hervorhebung 3" xfId="33"/>
    <cellStyle name="Neutral" xfId="34" builtinId="28" customBuiltin="1"/>
    <cellStyle name="Prozent" xfId="35" builtinId="5"/>
    <cellStyle name="Schlecht" xfId="36" builtinId="27" customBuiltin="1"/>
    <cellStyle name="Standard" xfId="0" builtinId="0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ährung" xfId="42" builtinId="4"/>
    <cellStyle name="Warnender Text" xfId="43" builtinId="11" customBuiltin="1"/>
    <cellStyle name="Zelle prüfen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napshot.html?ID_INSTRUMENT=15964812&amp;SEARCH_VALUE=CG31BW_4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napshot.html?ID_INSTRUMENT=15964812&amp;SEARCH_VALUE=CG31BW_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25" workbookViewId="0">
      <selection activeCell="B10" sqref="B10"/>
    </sheetView>
  </sheetViews>
  <sheetFormatPr baseColWidth="10" defaultRowHeight="13" x14ac:dyDescent="0.15"/>
  <cols>
    <col min="1" max="1" width="11.3984375" customWidth="1"/>
    <col min="2" max="2" width="18" customWidth="1"/>
    <col min="3" max="3" width="3.3984375" bestFit="1" customWidth="1"/>
    <col min="4" max="4" width="14.3984375" customWidth="1"/>
    <col min="5" max="5" width="14" bestFit="1" customWidth="1"/>
    <col min="6" max="6" width="12.796875" bestFit="1" customWidth="1"/>
    <col min="8" max="8" width="13.3984375" bestFit="1" customWidth="1"/>
  </cols>
  <sheetData>
    <row r="1" spans="1:7" ht="14" thickBot="1" x14ac:dyDescent="0.2">
      <c r="A1" s="28" t="s">
        <v>30</v>
      </c>
      <c r="B1" s="26" t="s">
        <v>28</v>
      </c>
      <c r="C1" s="17" t="s">
        <v>24</v>
      </c>
      <c r="D1" s="16" t="s">
        <v>25</v>
      </c>
      <c r="E1" s="16"/>
      <c r="F1" s="18"/>
      <c r="G1" s="7"/>
    </row>
    <row r="2" spans="1:7" x14ac:dyDescent="0.15">
      <c r="A2" s="19" t="s">
        <v>1</v>
      </c>
      <c r="B2" s="6" t="s">
        <v>2</v>
      </c>
      <c r="C2" s="13" t="s">
        <v>3</v>
      </c>
      <c r="D2" s="35">
        <v>12540</v>
      </c>
      <c r="E2" s="12" t="s">
        <v>21</v>
      </c>
      <c r="F2" s="20">
        <f ca="1">D9-D8</f>
        <v>252</v>
      </c>
      <c r="G2" s="7"/>
    </row>
    <row r="3" spans="1:7" x14ac:dyDescent="0.15">
      <c r="A3" s="19" t="s">
        <v>5</v>
      </c>
      <c r="B3" s="6" t="s">
        <v>6</v>
      </c>
      <c r="C3" s="13" t="s">
        <v>3</v>
      </c>
      <c r="D3" s="35">
        <v>12000</v>
      </c>
      <c r="E3" s="12" t="s">
        <v>0</v>
      </c>
      <c r="F3" s="21">
        <f ca="1">(F5+(F6+F7)*D6)/F8</f>
        <v>0.32513336807005977</v>
      </c>
      <c r="G3" s="7"/>
    </row>
    <row r="4" spans="1:7" x14ac:dyDescent="0.15">
      <c r="A4" s="19" t="s">
        <v>8</v>
      </c>
      <c r="B4" s="6" t="s">
        <v>9</v>
      </c>
      <c r="C4" s="13" t="s">
        <v>3</v>
      </c>
      <c r="D4" s="36">
        <v>5.0000000000000001E-3</v>
      </c>
      <c r="E4" s="12" t="s">
        <v>4</v>
      </c>
      <c r="F4" s="21">
        <f ca="1">F3-F8</f>
        <v>0.10341846103852972</v>
      </c>
      <c r="G4" s="7"/>
    </row>
    <row r="5" spans="1:7" x14ac:dyDescent="0.15">
      <c r="A5" s="19" t="s">
        <v>11</v>
      </c>
      <c r="B5" s="6" t="s">
        <v>12</v>
      </c>
      <c r="C5" s="13" t="s">
        <v>3</v>
      </c>
      <c r="D5" s="36">
        <v>0.26500000000000001</v>
      </c>
      <c r="E5" s="12" t="s">
        <v>7</v>
      </c>
      <c r="F5" s="21">
        <f>LN(D2/D3)</f>
        <v>4.401688541677426E-2</v>
      </c>
      <c r="G5" s="7"/>
    </row>
    <row r="6" spans="1:7" x14ac:dyDescent="0.15">
      <c r="A6" s="19" t="s">
        <v>14</v>
      </c>
      <c r="B6" s="6" t="s">
        <v>15</v>
      </c>
      <c r="C6" s="13" t="s">
        <v>3</v>
      </c>
      <c r="D6" s="9">
        <f ca="1">F2/360</f>
        <v>0.7</v>
      </c>
      <c r="E6" s="12" t="s">
        <v>10</v>
      </c>
      <c r="F6" s="21">
        <f>LN(1+D4)</f>
        <v>4.9875415110389679E-3</v>
      </c>
      <c r="G6" s="7"/>
    </row>
    <row r="7" spans="1:7" x14ac:dyDescent="0.15">
      <c r="A7" s="22"/>
      <c r="B7" s="14" t="s">
        <v>22</v>
      </c>
      <c r="C7" s="13" t="s">
        <v>23</v>
      </c>
      <c r="D7" s="37">
        <v>100</v>
      </c>
      <c r="E7" s="12" t="s">
        <v>13</v>
      </c>
      <c r="F7" s="21">
        <f>0.5*POWER(D5,2)</f>
        <v>3.5112500000000005E-2</v>
      </c>
      <c r="G7" s="7"/>
    </row>
    <row r="8" spans="1:7" x14ac:dyDescent="0.15">
      <c r="A8" s="22"/>
      <c r="B8" s="14" t="s">
        <v>19</v>
      </c>
      <c r="C8" s="13" t="s">
        <v>3</v>
      </c>
      <c r="D8" s="5">
        <f ca="1">TODAY()</f>
        <v>44839</v>
      </c>
      <c r="E8" s="12" t="s">
        <v>16</v>
      </c>
      <c r="F8" s="21">
        <f ca="1">D5*SQRT(D6)</f>
        <v>0.22171490703153005</v>
      </c>
      <c r="G8" s="7"/>
    </row>
    <row r="9" spans="1:7" x14ac:dyDescent="0.15">
      <c r="A9" s="22"/>
      <c r="B9" s="14" t="s">
        <v>20</v>
      </c>
      <c r="C9" s="13" t="s">
        <v>3</v>
      </c>
      <c r="D9" s="38">
        <v>45091</v>
      </c>
      <c r="E9" s="12" t="s">
        <v>17</v>
      </c>
      <c r="F9" s="21">
        <f ca="1">NORMSDIST(F3)</f>
        <v>0.627459932182025</v>
      </c>
      <c r="G9" s="7"/>
    </row>
    <row r="10" spans="1:7" ht="14.25" customHeight="1" thickBot="1" x14ac:dyDescent="0.2">
      <c r="A10" s="34" t="s">
        <v>27</v>
      </c>
      <c r="B10" s="39" t="s">
        <v>32</v>
      </c>
      <c r="C10" s="31" t="s">
        <v>24</v>
      </c>
      <c r="D10" s="32">
        <f ca="1">(D2*(F9-1)-D3*POWER((1+D4),-D6)*(F10-1))/D7</f>
        <v>8.1494399868635359</v>
      </c>
      <c r="E10" s="23" t="s">
        <v>18</v>
      </c>
      <c r="F10" s="24">
        <f ca="1">NORMSDIST(F4)</f>
        <v>0.54118456954203231</v>
      </c>
      <c r="G10" s="7"/>
    </row>
    <row r="11" spans="1:7" ht="15" thickTop="1" thickBot="1" x14ac:dyDescent="0.2">
      <c r="A11" s="33" t="s">
        <v>30</v>
      </c>
      <c r="B11" s="26" t="s">
        <v>29</v>
      </c>
      <c r="C11" s="12" t="s">
        <v>24</v>
      </c>
      <c r="D11" s="6" t="s">
        <v>25</v>
      </c>
      <c r="E11" s="16"/>
      <c r="F11" s="18"/>
      <c r="G11" s="7"/>
    </row>
    <row r="12" spans="1:7" x14ac:dyDescent="0.15">
      <c r="A12" s="19" t="s">
        <v>1</v>
      </c>
      <c r="B12" s="6" t="s">
        <v>2</v>
      </c>
      <c r="C12" s="13" t="s">
        <v>3</v>
      </c>
      <c r="D12" s="35">
        <v>11600</v>
      </c>
      <c r="E12" s="12" t="s">
        <v>21</v>
      </c>
      <c r="F12" s="20">
        <f>D19-D18</f>
        <v>232</v>
      </c>
      <c r="G12" s="7"/>
    </row>
    <row r="13" spans="1:7" x14ac:dyDescent="0.15">
      <c r="A13" s="19" t="s">
        <v>5</v>
      </c>
      <c r="B13" s="6" t="s">
        <v>6</v>
      </c>
      <c r="C13" s="13" t="s">
        <v>3</v>
      </c>
      <c r="D13" s="8">
        <f>D3</f>
        <v>12000</v>
      </c>
      <c r="E13" s="12" t="s">
        <v>0</v>
      </c>
      <c r="F13" s="21">
        <f>(F15+(F16+F17)*D16)/F18</f>
        <v>-8.5452681629816632E-2</v>
      </c>
      <c r="G13" s="7"/>
    </row>
    <row r="14" spans="1:7" x14ac:dyDescent="0.15">
      <c r="A14" s="19" t="s">
        <v>8</v>
      </c>
      <c r="B14" s="6" t="s">
        <v>9</v>
      </c>
      <c r="C14" s="13" t="s">
        <v>3</v>
      </c>
      <c r="D14" s="27">
        <f>D4</f>
        <v>5.0000000000000001E-3</v>
      </c>
      <c r="E14" s="12" t="s">
        <v>4</v>
      </c>
      <c r="F14" s="21">
        <f>F13-F18</f>
        <v>-0.26206273545210362</v>
      </c>
      <c r="G14" s="7"/>
    </row>
    <row r="15" spans="1:7" x14ac:dyDescent="0.15">
      <c r="A15" s="19" t="s">
        <v>11</v>
      </c>
      <c r="B15" s="6" t="s">
        <v>12</v>
      </c>
      <c r="C15" s="13" t="s">
        <v>3</v>
      </c>
      <c r="D15" s="36">
        <v>0.22</v>
      </c>
      <c r="E15" s="12" t="s">
        <v>7</v>
      </c>
      <c r="F15" s="21">
        <f>LN(D12/D13)</f>
        <v>-3.3901551675681339E-2</v>
      </c>
      <c r="G15" s="7"/>
    </row>
    <row r="16" spans="1:7" x14ac:dyDescent="0.15">
      <c r="A16" s="19" t="s">
        <v>14</v>
      </c>
      <c r="B16" s="6" t="s">
        <v>15</v>
      </c>
      <c r="C16" s="13" t="s">
        <v>3</v>
      </c>
      <c r="D16" s="9">
        <f>F12/360</f>
        <v>0.64444444444444449</v>
      </c>
      <c r="E16" s="12" t="s">
        <v>10</v>
      </c>
      <c r="F16" s="21">
        <f>LN(1+D14)</f>
        <v>4.9875415110389679E-3</v>
      </c>
      <c r="G16" s="7"/>
    </row>
    <row r="17" spans="1:8" x14ac:dyDescent="0.15">
      <c r="A17" s="22"/>
      <c r="B17" s="14" t="s">
        <v>22</v>
      </c>
      <c r="C17" s="13" t="s">
        <v>23</v>
      </c>
      <c r="D17" s="4">
        <f>D7</f>
        <v>100</v>
      </c>
      <c r="E17" s="12" t="s">
        <v>13</v>
      </c>
      <c r="F17" s="21">
        <f>0.5*POWER(D15,2)</f>
        <v>2.4199999999999999E-2</v>
      </c>
      <c r="G17" s="7"/>
    </row>
    <row r="18" spans="1:8" x14ac:dyDescent="0.15">
      <c r="A18" s="22"/>
      <c r="B18" s="14" t="s">
        <v>19</v>
      </c>
      <c r="C18" s="13" t="s">
        <v>3</v>
      </c>
      <c r="D18" s="38">
        <v>44859</v>
      </c>
      <c r="E18" s="12" t="s">
        <v>16</v>
      </c>
      <c r="F18" s="21">
        <f>D15*SQRT(D16)</f>
        <v>0.17661005382228701</v>
      </c>
      <c r="G18" s="7"/>
    </row>
    <row r="19" spans="1:8" x14ac:dyDescent="0.15">
      <c r="A19" s="22"/>
      <c r="B19" s="14" t="s">
        <v>20</v>
      </c>
      <c r="C19" s="13" t="s">
        <v>3</v>
      </c>
      <c r="D19" s="5">
        <f>D9</f>
        <v>45091</v>
      </c>
      <c r="E19" s="12" t="s">
        <v>17</v>
      </c>
      <c r="F19" s="21">
        <f>NORMSDIST(F13)</f>
        <v>0.46595075619996951</v>
      </c>
      <c r="G19" s="7"/>
    </row>
    <row r="20" spans="1:8" ht="14.25" customHeight="1" thickBot="1" x14ac:dyDescent="0.2">
      <c r="A20" s="29" t="s">
        <v>26</v>
      </c>
      <c r="B20" s="30">
        <f ca="1">(D20-D10)/D10</f>
        <v>0.25426502500512693</v>
      </c>
      <c r="C20" s="31" t="s">
        <v>24</v>
      </c>
      <c r="D20" s="32">
        <f>(D12*(F19-1)-D13*POWER((1+D14),-D16)*(F20-1))/D17</f>
        <v>10.221557548901174</v>
      </c>
      <c r="E20" s="23" t="s">
        <v>18</v>
      </c>
      <c r="F20" s="24">
        <f>NORMSDIST(F14)</f>
        <v>0.39663653789974701</v>
      </c>
      <c r="G20" s="10"/>
      <c r="H20" s="3"/>
    </row>
    <row r="21" spans="1:8" ht="14" thickTop="1" x14ac:dyDescent="0.15">
      <c r="A21" s="7"/>
      <c r="B21" s="7"/>
      <c r="C21" s="7"/>
      <c r="D21" s="7"/>
      <c r="F21" s="15"/>
      <c r="G21" s="11"/>
    </row>
    <row r="22" spans="1:8" x14ac:dyDescent="0.15">
      <c r="A22" s="38" t="s">
        <v>31</v>
      </c>
      <c r="B22" s="38"/>
      <c r="C22" s="7"/>
      <c r="D22" s="7"/>
      <c r="F22" s="7"/>
      <c r="G22" s="7"/>
    </row>
    <row r="23" spans="1:8" x14ac:dyDescent="0.15">
      <c r="A23" s="7"/>
      <c r="B23" s="7"/>
      <c r="C23" s="7"/>
      <c r="D23" s="7"/>
      <c r="E23" s="7"/>
      <c r="F23" s="7"/>
      <c r="G23" s="7"/>
    </row>
    <row r="25" spans="1:8" x14ac:dyDescent="0.15">
      <c r="A25" s="2"/>
      <c r="B25" s="2"/>
      <c r="C25" s="2"/>
      <c r="D25" s="25"/>
    </row>
    <row r="26" spans="1:8" x14ac:dyDescent="0.15">
      <c r="D26" s="1"/>
    </row>
    <row r="31" spans="1:8" x14ac:dyDescent="0.15">
      <c r="A31" s="2"/>
      <c r="B31" s="2"/>
      <c r="C31" s="2"/>
      <c r="D31" s="2"/>
    </row>
  </sheetData>
  <phoneticPr fontId="0" type="noConversion"/>
  <pageMargins left="0.7" right="0.7" top="0.78740157499999996" bottom="0.78740157499999996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B-S Put €</vt:lpstr>
      <vt:lpstr>'B-S Put €'!snapshot.html?ID_INSTRUMENT_15964812_SEARCH_VALUE_CG31BW_3</vt:lpstr>
      <vt:lpstr>'B-S Put €'!snapshot.html?ID_INSTRUMENT_15964812_SEARCH_VALUE_CG31BW_4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warkh1</dc:creator>
  <cp:keywords/>
  <dc:description/>
  <cp:lastModifiedBy>Stephan Heibel</cp:lastModifiedBy>
  <dcterms:created xsi:type="dcterms:W3CDTF">1998-09-28T17:33:07Z</dcterms:created>
  <dcterms:modified xsi:type="dcterms:W3CDTF">2022-10-05T15:44:47Z</dcterms:modified>
</cp:coreProperties>
</file>