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steps/Daten/HT/Research/BlackScholes/"/>
    </mc:Choice>
  </mc:AlternateContent>
  <xr:revisionPtr revIDLastSave="0" documentId="13_ncr:1_{83D474AF-4A17-D24D-A2A5-D6C674B64E9C}" xr6:coauthVersionLast="47" xr6:coauthVersionMax="47" xr10:uidLastSave="{00000000-0000-0000-0000-000000000000}"/>
  <bookViews>
    <workbookView xWindow="22160" yWindow="880" windowWidth="13840" windowHeight="19820" activeTab="1" xr2:uid="{00000000-000D-0000-FFFF-FFFF00000000}"/>
  </bookViews>
  <sheets>
    <sheet name="B&amp;S Call €" sheetId="9" r:id="rId1"/>
    <sheet name="B&amp;S Put €" sheetId="10" r:id="rId2"/>
  </sheets>
  <definedNames>
    <definedName name="snapshot.html?ID_INSTRUMENT_15964812_SEARCH_VALUE_CG31BW_3" localSheetId="1">'B&amp;S Put €'!$A$14:$D$15</definedName>
    <definedName name="snapshot.html?ID_INSTRUMENT_15964812_SEARCH_VALUE_CG31BW_3_1" localSheetId="1">'B&amp;S Put €'!$A$24:$D$25</definedName>
    <definedName name="snapshot.html?ID_INSTRUMENT_15964812_SEARCH_VALUE_CG31BW_4" localSheetId="1">'B&amp;S Put €'!$A$16:$A$42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0" l="1"/>
  <c r="F25" i="10"/>
  <c r="D29" i="10"/>
  <c r="F22" i="10" s="1"/>
  <c r="D27" i="10"/>
  <c r="D24" i="10"/>
  <c r="F26" i="10" s="1"/>
  <c r="D23" i="10"/>
  <c r="D19" i="10"/>
  <c r="D17" i="10"/>
  <c r="D14" i="10"/>
  <c r="D13" i="10"/>
  <c r="D35" i="9"/>
  <c r="D33" i="9"/>
  <c r="D31" i="9"/>
  <c r="D30" i="9"/>
  <c r="D28" i="9"/>
  <c r="D27" i="9"/>
  <c r="F27" i="9"/>
  <c r="F26" i="9"/>
  <c r="F34" i="9"/>
  <c r="F33" i="9"/>
  <c r="F32" i="9"/>
  <c r="F31" i="9"/>
  <c r="F30" i="9"/>
  <c r="F29" i="9"/>
  <c r="F17" i="10"/>
  <c r="D8" i="10"/>
  <c r="F2" i="10" s="1"/>
  <c r="D6" i="10" s="1"/>
  <c r="F8" i="10" s="1"/>
  <c r="F7" i="10"/>
  <c r="F6" i="10"/>
  <c r="F5" i="10"/>
  <c r="D26" i="10" l="1"/>
  <c r="F28" i="10" s="1"/>
  <c r="F28" i="9"/>
  <c r="F15" i="10"/>
  <c r="F12" i="10"/>
  <c r="F3" i="10"/>
  <c r="F16" i="10"/>
  <c r="D16" i="10" l="1"/>
  <c r="F18" i="10" s="1"/>
  <c r="F13" i="10" s="1"/>
  <c r="F14" i="10" s="1"/>
  <c r="F20" i="10" s="1"/>
  <c r="F23" i="10"/>
  <c r="F24" i="10" s="1"/>
  <c r="F30" i="10" s="1"/>
  <c r="F4" i="10"/>
  <c r="F10" i="10" s="1"/>
  <c r="F9" i="10"/>
  <c r="F29" i="10" l="1"/>
  <c r="D30" i="10" s="1"/>
  <c r="F19" i="10"/>
  <c r="D20" i="10"/>
  <c r="D10" i="10"/>
  <c r="D16" i="9"/>
  <c r="F18" i="9" s="1"/>
  <c r="D15" i="9"/>
  <c r="F17" i="9" s="1"/>
  <c r="D21" i="9"/>
  <c r="F14" i="9" s="1"/>
  <c r="D18" i="9" s="1"/>
  <c r="F20" i="9" s="1"/>
  <c r="F19" i="9"/>
  <c r="B23" i="9"/>
  <c r="B35" i="9" s="1"/>
  <c r="A23" i="9"/>
  <c r="A35" i="9" s="1"/>
  <c r="D8" i="9"/>
  <c r="F2" i="9" s="1"/>
  <c r="D6" i="9" s="1"/>
  <c r="F8" i="9" s="1"/>
  <c r="D19" i="9"/>
  <c r="F7" i="9"/>
  <c r="F6" i="9"/>
  <c r="F5" i="9"/>
  <c r="B30" i="10" l="1"/>
  <c r="B20" i="10"/>
  <c r="F3" i="9"/>
  <c r="F15" i="9"/>
  <c r="F21" i="9" l="1"/>
  <c r="F16" i="9"/>
  <c r="F22" i="9" s="1"/>
  <c r="F9" i="9"/>
  <c r="F4" i="9"/>
  <c r="F10" i="9" s="1"/>
  <c r="D23" i="9" l="1"/>
  <c r="D11" i="9"/>
  <c r="F35" i="9" s="1"/>
  <c r="F23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Stephan Heibel</author>
  </authors>
  <commentList>
    <comment ref="B4" authorId="0" shapeId="0" xr:uid="{75EB0F27-1D8E-5443-A746-0BFA0366EF08}">
      <text>
        <r>
          <rPr>
            <b/>
            <sz val="10"/>
            <color rgb="FF000000"/>
            <rFont val="Tahoma"/>
            <family val="2"/>
          </rPr>
          <t>Stephan Heibel: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Umlaufrendite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name="Verbindung3" type="4" refreshedVersion="3" background="1" saveData="1">
    <webPr sourceData="1" parsePre="1" consecutive="1" xl2000="1" url="http://optionsscheine.onvista.de/snapshot.html?ID_INSTRUMENT=15964812&amp;SEARCH_VALUE=CG31BW" htmlTables="1">
      <tables count="1">
        <x v="16"/>
      </tables>
    </webPr>
  </connection>
  <connection id="2" xr16:uid="{C0D09490-09D0-ED48-86E9-C3204DF463AF}" name="Verbindung31" type="4" refreshedVersion="3" background="1" saveData="1">
    <webPr sourceData="1" parsePre="1" consecutive="1" xl2000="1" url="http://optionsscheine.onvista.de/snapshot.html?ID_INSTRUMENT=15964812&amp;SEARCH_VALUE=CG31BW" htmlTables="1">
      <tables count="1">
        <x v="16"/>
      </tables>
    </webPr>
  </connection>
  <connection id="3" xr16:uid="{00000000-0015-0000-FFFF-FFFF02000000}" name="Verbindung4" type="4" refreshedVersion="3" background="1" saveData="1">
    <webPr sourceData="1" parsePre="1" consecutive="1" xl2000="1" url="http://optionsscheine.onvista.de/snapshot.html?ID_INSTRUMENT=15964812&amp;SEARCH_VALUE=CG31BW" htmlTables="1">
      <tables count="1">
        <x v="14"/>
      </tables>
    </webPr>
  </connection>
</connections>
</file>

<file path=xl/sharedStrings.xml><?xml version="1.0" encoding="utf-8"?>
<sst xmlns="http://schemas.openxmlformats.org/spreadsheetml/2006/main" count="222" uniqueCount="43">
  <si>
    <t>C=</t>
  </si>
  <si>
    <t>K*n(D1)-X*(1+i) hoch -t*n(D2)</t>
  </si>
  <si>
    <t>D1=</t>
  </si>
  <si>
    <t>K=</t>
  </si>
  <si>
    <t>Kurs Basisinstrument</t>
  </si>
  <si>
    <t xml:space="preserve"> =</t>
  </si>
  <si>
    <t>D2=</t>
  </si>
  <si>
    <t>X=</t>
  </si>
  <si>
    <t>Basispreis</t>
  </si>
  <si>
    <t>ln (K/X)=</t>
  </si>
  <si>
    <t>i=</t>
  </si>
  <si>
    <t>risikoneutraler Zinssatz</t>
  </si>
  <si>
    <t>ln (1+i)=</t>
  </si>
  <si>
    <t>vol=</t>
  </si>
  <si>
    <t>Volatilität</t>
  </si>
  <si>
    <t>1/2*vol quad=</t>
  </si>
  <si>
    <t>t=</t>
  </si>
  <si>
    <t>Restlaufzeit in Jahren</t>
  </si>
  <si>
    <t>vol*wurz t=</t>
  </si>
  <si>
    <t>n (D1)=</t>
  </si>
  <si>
    <t>n (D2)=</t>
  </si>
  <si>
    <t>Fällig am</t>
  </si>
  <si>
    <t>Restlaufzeit=</t>
  </si>
  <si>
    <t>Bezugsverhältnis</t>
  </si>
  <si>
    <t xml:space="preserve"> 1:</t>
  </si>
  <si>
    <t>Wert per Termin</t>
  </si>
  <si>
    <t xml:space="preserve">H E U T E </t>
  </si>
  <si>
    <t xml:space="preserve">S P Ä T E R </t>
  </si>
  <si>
    <t>Gew. / Verlust</t>
  </si>
  <si>
    <t>DAX</t>
  </si>
  <si>
    <t>StoppLoss</t>
  </si>
  <si>
    <t>Target</t>
  </si>
  <si>
    <t>Nur gelbe Felder sind Eingabefelder</t>
  </si>
  <si>
    <t>implizite Volatilität</t>
  </si>
  <si>
    <t>Call</t>
  </si>
  <si>
    <t>Put</t>
  </si>
  <si>
    <t>P=</t>
  </si>
  <si>
    <t>K*n(-D1)-X*(1+i) hoch -t*n(-D2)</t>
  </si>
  <si>
    <t>Termin</t>
  </si>
  <si>
    <t>Gew./Verlust</t>
  </si>
  <si>
    <t>KH1YS0</t>
  </si>
  <si>
    <t>FD0UE4</t>
  </si>
  <si>
    <t>Gold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</si>
</sst>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0.000"/>
    <numFmt numFmtId="165" formatCode="0.00%;[Red]\-0.00%"/>
    <numFmt numFmtId="166" formatCode="_-* #,##0.00\ [$€]_-;\-* #,##0.00\ [$€]_-;_-* &quot;-&quot;??\ [$€]_-;_-@_-"/>
    <numFmt numFmtId="167" formatCode="_ * #,##0.00_ \ [$€-1]_ ;_ * \-#,##0.00\ \ [$€-1]_ ;_ * &quot;-&quot;??_ \ [$€-1]_ ;_ @_ "/>
    <numFmt numFmtId="168" formatCode="0.0%"/>
    <numFmt numFmtId="169" formatCode="#,##0.00\ &quot;€&quot;"/>
    <numFmt numFmtId="170" formatCode="_-* #,##0.00\ [$€-407]_-;\-* #,##0.00\ [$€-407]_-;_-* &quot;-&quot;??\ [$€-407]_-;_-@_-"/>
  </numFmts>
  <fonts count="25" x14ac:knownFonts="1">
    <font>
      <sz val="10"/>
      <name val="Times New Roman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4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rgb="FFF2F2F2"/>
        <bgColor rgb="FFF2F2F2"/>
      </patternFill>
    </fill>
    <fill>
      <patternFill patternType="solid">
        <fgColor rgb="FFFFCC99"/>
        <bgColor rgb="FFFFCC99"/>
      </patternFill>
    </fill>
    <fill>
      <patternFill patternType="solid">
        <fgColor rgb="FFC6EFCE"/>
        <bgColor rgb="FFC6EFCE"/>
      </patternFill>
    </fill>
    <fill>
      <patternFill patternType="lightUp">
        <fgColor theme="0"/>
        <bgColor theme="4" tint="0.19998779259620961"/>
      </patternFill>
    </fill>
    <fill>
      <patternFill patternType="lightUp">
        <fgColor theme="0"/>
        <bgColor theme="5" tint="0.19998779259620961"/>
      </patternFill>
    </fill>
    <fill>
      <patternFill patternType="lightUp">
        <fgColor theme="0"/>
        <bgColor theme="6" tint="0.19998779259620961"/>
      </patternFill>
    </fill>
    <fill>
      <patternFill patternType="solid">
        <fgColor rgb="FFFFEB9C"/>
        <bgColor rgb="FFFFEB9C"/>
      </patternFill>
    </fill>
    <fill>
      <patternFill patternType="solid">
        <fgColor rgb="FFFFC7CE"/>
        <bgColor rgb="FFFFC7CE"/>
      </patternFill>
    </fill>
    <fill>
      <patternFill patternType="solid">
        <fgColor rgb="FFA5A5A5"/>
        <bgColor rgb="FFA5A5A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46">
    <xf numFmtId="0" fontId="0" fillId="0" borderId="0"/>
    <xf numFmtId="0" fontId="7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" fillId="30" borderId="0" applyNumberFormat="0" applyBorder="0" applyAlignment="0" applyProtection="0"/>
    <xf numFmtId="0" fontId="8" fillId="31" borderId="9" applyNumberFormat="0" applyAlignment="0" applyProtection="0"/>
    <xf numFmtId="0" fontId="9" fillId="31" borderId="10" applyNumberFormat="0" applyAlignment="0" applyProtection="0"/>
    <xf numFmtId="0" fontId="10" fillId="0" borderId="0" applyNumberFormat="0" applyFill="0" applyBorder="0" applyAlignment="0" applyProtection="0"/>
    <xf numFmtId="0" fontId="11" fillId="32" borderId="10" applyNumberFormat="0" applyAlignment="0" applyProtection="0"/>
    <xf numFmtId="0" fontId="12" fillId="0" borderId="11" applyNumberFormat="0" applyFill="0" applyAlignment="0" applyProtection="0"/>
    <xf numFmtId="166" fontId="2" fillId="0" borderId="0" applyFont="0" applyFill="0" applyBorder="0" applyAlignment="0" applyProtection="0"/>
    <xf numFmtId="0" fontId="13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4" fillId="37" borderId="0" applyNumberFormat="0" applyBorder="0" applyAlignment="0" applyProtection="0"/>
    <xf numFmtId="0" fontId="15" fillId="38" borderId="0" applyNumberFormat="0" applyBorder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5" applyNumberFormat="0" applyFill="0" applyAlignment="0" applyProtection="0"/>
    <xf numFmtId="0" fontId="20" fillId="0" borderId="0" applyNumberFormat="0" applyFill="0" applyBorder="0" applyAlignment="0" applyProtection="0"/>
    <xf numFmtId="0" fontId="21" fillId="39" borderId="16" applyNumberFormat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 applyAlignment="1">
      <alignment horizontal="center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right"/>
    </xf>
    <xf numFmtId="0" fontId="3" fillId="3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right"/>
    </xf>
    <xf numFmtId="0" fontId="0" fillId="3" borderId="2" xfId="0" applyFill="1" applyBorder="1"/>
    <xf numFmtId="0" fontId="0" fillId="3" borderId="3" xfId="0" applyFill="1" applyBorder="1" applyAlignment="1">
      <alignment horizontal="right"/>
    </xf>
    <xf numFmtId="0" fontId="0" fillId="3" borderId="4" xfId="0" applyFill="1" applyBorder="1"/>
    <xf numFmtId="0" fontId="0" fillId="3" borderId="4" xfId="0" applyFill="1" applyBorder="1" applyAlignment="1">
      <alignment horizontal="left"/>
    </xf>
    <xf numFmtId="0" fontId="0" fillId="0" borderId="3" xfId="0" applyBorder="1"/>
    <xf numFmtId="0" fontId="4" fillId="4" borderId="5" xfId="0" applyFont="1" applyFill="1" applyBorder="1" applyAlignment="1">
      <alignment horizontal="center"/>
    </xf>
    <xf numFmtId="0" fontId="1" fillId="0" borderId="6" xfId="0" applyFont="1" applyBorder="1"/>
    <xf numFmtId="0" fontId="0" fillId="5" borderId="0" xfId="0" applyFill="1"/>
    <xf numFmtId="0" fontId="0" fillId="0" borderId="5" xfId="0" applyBorder="1"/>
    <xf numFmtId="0" fontId="0" fillId="0" borderId="7" xfId="0" applyBorder="1"/>
    <xf numFmtId="10" fontId="1" fillId="6" borderId="0" xfId="0" applyNumberFormat="1" applyFont="1" applyFill="1" applyAlignment="1">
      <alignment horizontal="right"/>
    </xf>
    <xf numFmtId="0" fontId="5" fillId="6" borderId="0" xfId="0" applyFont="1" applyFill="1"/>
    <xf numFmtId="14" fontId="5" fillId="6" borderId="0" xfId="0" applyNumberFormat="1" applyFont="1" applyFill="1"/>
    <xf numFmtId="164" fontId="1" fillId="3" borderId="0" xfId="0" applyNumberFormat="1" applyFont="1" applyFill="1" applyAlignment="1">
      <alignment horizontal="right"/>
    </xf>
    <xf numFmtId="0" fontId="3" fillId="0" borderId="0" xfId="0" applyFont="1" applyAlignment="1">
      <alignment horizontal="left"/>
    </xf>
    <xf numFmtId="0" fontId="5" fillId="0" borderId="0" xfId="0" applyFont="1"/>
    <xf numFmtId="10" fontId="1" fillId="3" borderId="0" xfId="0" applyNumberFormat="1" applyFont="1" applyFill="1" applyAlignment="1">
      <alignment horizontal="right"/>
    </xf>
    <xf numFmtId="0" fontId="5" fillId="3" borderId="0" xfId="0" applyFont="1" applyFill="1"/>
    <xf numFmtId="14" fontId="5" fillId="3" borderId="0" xfId="0" applyNumberFormat="1" applyFont="1" applyFill="1"/>
    <xf numFmtId="0" fontId="5" fillId="3" borderId="8" xfId="0" applyFont="1" applyFill="1" applyBorder="1"/>
    <xf numFmtId="0" fontId="3" fillId="3" borderId="5" xfId="0" applyFont="1" applyFill="1" applyBorder="1"/>
    <xf numFmtId="0" fontId="5" fillId="3" borderId="5" xfId="0" applyFont="1" applyFill="1" applyBorder="1" applyProtection="1">
      <protection hidden="1"/>
    </xf>
    <xf numFmtId="165" fontId="5" fillId="4" borderId="7" xfId="0" applyNumberFormat="1" applyFont="1" applyFill="1" applyBorder="1" applyProtection="1">
      <protection hidden="1"/>
    </xf>
    <xf numFmtId="167" fontId="1" fillId="4" borderId="5" xfId="30" applyNumberFormat="1" applyFont="1" applyFill="1" applyBorder="1" applyAlignment="1">
      <alignment horizontal="right"/>
    </xf>
    <xf numFmtId="167" fontId="1" fillId="6" borderId="0" xfId="30" applyNumberFormat="1" applyFont="1" applyFill="1" applyBorder="1" applyAlignment="1">
      <alignment horizontal="right"/>
    </xf>
    <xf numFmtId="167" fontId="1" fillId="3" borderId="0" xfId="30" applyNumberFormat="1" applyFont="1" applyFill="1" applyBorder="1" applyAlignment="1">
      <alignment horizontal="right"/>
    </xf>
    <xf numFmtId="0" fontId="1" fillId="6" borderId="8" xfId="0" applyFont="1" applyFill="1" applyBorder="1"/>
    <xf numFmtId="0" fontId="4" fillId="40" borderId="5" xfId="0" applyFont="1" applyFill="1" applyBorder="1" applyAlignment="1">
      <alignment horizontal="center"/>
    </xf>
    <xf numFmtId="167" fontId="1" fillId="40" borderId="5" xfId="30" applyNumberFormat="1" applyFont="1" applyFill="1" applyBorder="1" applyAlignment="1">
      <alignment horizontal="right"/>
    </xf>
    <xf numFmtId="0" fontId="5" fillId="40" borderId="1" xfId="0" applyFont="1" applyFill="1" applyBorder="1"/>
    <xf numFmtId="14" fontId="1" fillId="6" borderId="0" xfId="0" applyNumberFormat="1" applyFont="1" applyFill="1"/>
    <xf numFmtId="0" fontId="1" fillId="6" borderId="0" xfId="0" applyFont="1" applyFill="1"/>
    <xf numFmtId="0" fontId="1" fillId="6" borderId="5" xfId="0" applyFont="1" applyFill="1" applyBorder="1"/>
    <xf numFmtId="0" fontId="2" fillId="3" borderId="0" xfId="0" applyFont="1" applyFill="1"/>
    <xf numFmtId="0" fontId="4" fillId="41" borderId="5" xfId="0" applyFont="1" applyFill="1" applyBorder="1" applyAlignment="1">
      <alignment horizontal="center"/>
    </xf>
    <xf numFmtId="167" fontId="1" fillId="41" borderId="5" xfId="30" applyNumberFormat="1" applyFont="1" applyFill="1" applyBorder="1" applyAlignment="1">
      <alignment horizontal="right"/>
    </xf>
    <xf numFmtId="0" fontId="1" fillId="0" borderId="17" xfId="0" applyFont="1" applyBorder="1"/>
    <xf numFmtId="168" fontId="1" fillId="42" borderId="5" xfId="45" applyNumberFormat="1" applyFont="1" applyFill="1" applyBorder="1"/>
    <xf numFmtId="0" fontId="2" fillId="43" borderId="1" xfId="0" applyFont="1" applyFill="1" applyBorder="1" applyAlignment="1">
      <alignment horizontal="right"/>
    </xf>
    <xf numFmtId="0" fontId="2" fillId="43" borderId="1" xfId="0" applyFont="1" applyFill="1" applyBorder="1"/>
    <xf numFmtId="0" fontId="2" fillId="43" borderId="2" xfId="0" applyFont="1" applyFill="1" applyBorder="1"/>
    <xf numFmtId="0" fontId="2" fillId="0" borderId="0" xfId="0" applyFont="1"/>
    <xf numFmtId="0" fontId="2" fillId="43" borderId="3" xfId="0" applyFont="1" applyFill="1" applyBorder="1" applyAlignment="1">
      <alignment horizontal="right"/>
    </xf>
    <xf numFmtId="0" fontId="2" fillId="43" borderId="0" xfId="0" applyFont="1" applyFill="1"/>
    <xf numFmtId="0" fontId="2" fillId="0" borderId="0" xfId="0" applyFont="1" applyAlignment="1">
      <alignment horizontal="center"/>
    </xf>
    <xf numFmtId="0" fontId="2" fillId="43" borderId="0" xfId="0" applyFont="1" applyFill="1" applyAlignment="1">
      <alignment horizontal="right"/>
    </xf>
    <xf numFmtId="0" fontId="2" fillId="43" borderId="4" xfId="0" applyFont="1" applyFill="1" applyBorder="1"/>
    <xf numFmtId="0" fontId="2" fillId="43" borderId="4" xfId="0" applyFont="1" applyFill="1" applyBorder="1" applyAlignment="1">
      <alignment horizontal="left"/>
    </xf>
    <xf numFmtId="164" fontId="1" fillId="43" borderId="0" xfId="0" applyNumberFormat="1" applyFont="1" applyFill="1" applyAlignment="1">
      <alignment horizontal="right"/>
    </xf>
    <xf numFmtId="0" fontId="2" fillId="0" borderId="3" xfId="0" applyFont="1" applyBorder="1"/>
    <xf numFmtId="0" fontId="2" fillId="43" borderId="0" xfId="0" applyFont="1" applyFill="1" applyAlignment="1">
      <alignment horizontal="left"/>
    </xf>
    <xf numFmtId="14" fontId="1" fillId="43" borderId="0" xfId="0" applyNumberFormat="1" applyFont="1" applyFill="1"/>
    <xf numFmtId="0" fontId="2" fillId="5" borderId="18" xfId="0" applyFont="1" applyFill="1" applyBorder="1" applyAlignment="1">
      <alignment horizontal="center"/>
    </xf>
    <xf numFmtId="169" fontId="1" fillId="42" borderId="18" xfId="0" applyNumberFormat="1" applyFont="1" applyFill="1" applyBorder="1" applyAlignment="1">
      <alignment horizontal="right"/>
    </xf>
    <xf numFmtId="0" fontId="2" fillId="43" borderId="5" xfId="0" applyFont="1" applyFill="1" applyBorder="1" applyAlignment="1">
      <alignment horizontal="right"/>
    </xf>
    <xf numFmtId="0" fontId="2" fillId="43" borderId="7" xfId="0" applyFont="1" applyFill="1" applyBorder="1" applyAlignment="1">
      <alignment horizontal="left"/>
    </xf>
    <xf numFmtId="0" fontId="1" fillId="0" borderId="3" xfId="0" applyFont="1" applyBorder="1"/>
    <xf numFmtId="169" fontId="1" fillId="43" borderId="0" xfId="0" applyNumberFormat="1" applyFont="1" applyFill="1" applyAlignment="1">
      <alignment horizontal="right"/>
    </xf>
    <xf numFmtId="10" fontId="1" fillId="43" borderId="0" xfId="0" applyNumberFormat="1" applyFont="1" applyFill="1" applyAlignment="1">
      <alignment horizontal="right"/>
    </xf>
    <xf numFmtId="0" fontId="1" fillId="43" borderId="0" xfId="0" applyFont="1" applyFill="1"/>
    <xf numFmtId="0" fontId="1" fillId="41" borderId="19" xfId="0" applyFont="1" applyFill="1" applyBorder="1"/>
    <xf numFmtId="168" fontId="1" fillId="41" borderId="18" xfId="45" applyNumberFormat="1" applyFont="1" applyFill="1" applyBorder="1" applyAlignment="1">
      <alignment horizontal="left"/>
    </xf>
    <xf numFmtId="0" fontId="2" fillId="41" borderId="18" xfId="0" applyFont="1" applyFill="1" applyBorder="1" applyAlignment="1">
      <alignment horizontal="center"/>
    </xf>
    <xf numFmtId="169" fontId="1" fillId="41" borderId="18" xfId="0" applyNumberFormat="1" applyFont="1" applyFill="1" applyBorder="1" applyAlignment="1">
      <alignment horizontal="right"/>
    </xf>
    <xf numFmtId="10" fontId="2" fillId="0" borderId="0" xfId="0" applyNumberFormat="1" applyFont="1"/>
    <xf numFmtId="170" fontId="0" fillId="0" borderId="0" xfId="44" applyNumberFormat="1" applyFont="1"/>
    <xf numFmtId="0" fontId="1" fillId="44" borderId="19" xfId="0" applyFont="1" applyFill="1" applyBorder="1"/>
    <xf numFmtId="168" fontId="1" fillId="44" borderId="18" xfId="45" applyNumberFormat="1" applyFont="1" applyFill="1" applyBorder="1" applyAlignment="1">
      <alignment horizontal="left"/>
    </xf>
    <xf numFmtId="168" fontId="1" fillId="44" borderId="18" xfId="45" applyNumberFormat="1" applyFont="1" applyFill="1" applyBorder="1"/>
    <xf numFmtId="169" fontId="1" fillId="44" borderId="18" xfId="0" applyNumberFormat="1" applyFont="1" applyFill="1" applyBorder="1" applyAlignment="1">
      <alignment horizontal="right"/>
    </xf>
    <xf numFmtId="169" fontId="2" fillId="0" borderId="0" xfId="0" applyNumberFormat="1" applyFont="1"/>
    <xf numFmtId="10" fontId="0" fillId="0" borderId="0" xfId="0" applyNumberFormat="1"/>
    <xf numFmtId="168" fontId="2" fillId="0" borderId="0" xfId="45" applyNumberFormat="1" applyFont="1" applyFill="1" applyBorder="1" applyAlignment="1">
      <alignment horizontal="center"/>
    </xf>
    <xf numFmtId="0" fontId="0" fillId="45" borderId="0" xfId="0" applyFill="1"/>
    <xf numFmtId="0" fontId="2" fillId="3" borderId="1" xfId="0" applyFont="1" applyFill="1" applyBorder="1"/>
  </cellXfs>
  <cellStyles count="46">
    <cellStyle name="Akzent1" xfId="1" builtinId="29" customBuiltin="1"/>
    <cellStyle name="Akzent1 - 20%" xfId="2" xr:uid="{00000000-0005-0000-0000-000001000000}"/>
    <cellStyle name="Akzent1 - 40%" xfId="3" xr:uid="{00000000-0005-0000-0000-000002000000}"/>
    <cellStyle name="Akzent1 - 60%" xfId="4" xr:uid="{00000000-0005-0000-0000-000003000000}"/>
    <cellStyle name="Akzent2" xfId="5" builtinId="33" customBuiltin="1"/>
    <cellStyle name="Akzent2 - 20%" xfId="6" xr:uid="{00000000-0005-0000-0000-000005000000}"/>
    <cellStyle name="Akzent2 - 40%" xfId="7" xr:uid="{00000000-0005-0000-0000-000006000000}"/>
    <cellStyle name="Akzent2 - 60%" xfId="8" xr:uid="{00000000-0005-0000-0000-000007000000}"/>
    <cellStyle name="Akzent3" xfId="9" builtinId="37" customBuiltin="1"/>
    <cellStyle name="Akzent3 - 20%" xfId="10" xr:uid="{00000000-0005-0000-0000-000009000000}"/>
    <cellStyle name="Akzent3 - 40%" xfId="11" xr:uid="{00000000-0005-0000-0000-00000A000000}"/>
    <cellStyle name="Akzent3 - 60%" xfId="12" xr:uid="{00000000-0005-0000-0000-00000B000000}"/>
    <cellStyle name="Akzent4" xfId="13" builtinId="41" customBuiltin="1"/>
    <cellStyle name="Akzent4 - 20%" xfId="14" xr:uid="{00000000-0005-0000-0000-00000D000000}"/>
    <cellStyle name="Akzent4 - 40%" xfId="15" xr:uid="{00000000-0005-0000-0000-00000E000000}"/>
    <cellStyle name="Akzent4 - 60%" xfId="16" xr:uid="{00000000-0005-0000-0000-00000F000000}"/>
    <cellStyle name="Akzent5" xfId="17" builtinId="45" customBuiltin="1"/>
    <cellStyle name="Akzent5 - 20%" xfId="18" xr:uid="{00000000-0005-0000-0000-000011000000}"/>
    <cellStyle name="Akzent5 - 40%" xfId="19" xr:uid="{00000000-0005-0000-0000-000012000000}"/>
    <cellStyle name="Akzent5 - 60%" xfId="20" xr:uid="{00000000-0005-0000-0000-000013000000}"/>
    <cellStyle name="Akzent6" xfId="21" builtinId="49" customBuiltin="1"/>
    <cellStyle name="Akzent6 - 20%" xfId="22" xr:uid="{00000000-0005-0000-0000-000015000000}"/>
    <cellStyle name="Akzent6 - 40%" xfId="23" xr:uid="{00000000-0005-0000-0000-000016000000}"/>
    <cellStyle name="Akzent6 - 60%" xfId="24" xr:uid="{00000000-0005-0000-0000-000017000000}"/>
    <cellStyle name="Ausgabe" xfId="25" builtinId="21" customBuiltin="1"/>
    <cellStyle name="Berechnung" xfId="26" builtinId="22" customBuiltin="1"/>
    <cellStyle name="Blattüberschrift" xfId="27" xr:uid="{00000000-0005-0000-0000-00001A000000}"/>
    <cellStyle name="Eingabe" xfId="28" builtinId="20" customBuiltin="1"/>
    <cellStyle name="Ergebnis" xfId="29" builtinId="25" customBuiltin="1"/>
    <cellStyle name="Euro" xfId="30" xr:uid="{00000000-0005-0000-0000-00001D000000}"/>
    <cellStyle name="Gut" xfId="31" builtinId="26" customBuiltin="1"/>
    <cellStyle name="Hervorhebung 1" xfId="32" xr:uid="{00000000-0005-0000-0000-00001F000000}"/>
    <cellStyle name="Hervorhebung 2" xfId="33" xr:uid="{00000000-0005-0000-0000-000020000000}"/>
    <cellStyle name="Hervorhebung 3" xfId="34" xr:uid="{00000000-0005-0000-0000-000021000000}"/>
    <cellStyle name="Neutral" xfId="35" builtinId="28" customBuiltin="1"/>
    <cellStyle name="Prozent" xfId="45" builtinId="5"/>
    <cellStyle name="Schlecht" xfId="36" builtinId="27" customBuiltin="1"/>
    <cellStyle name="Standard" xfId="0" builtinId="0"/>
    <cellStyle name="Überschrift 1" xfId="37" builtinId="16" customBuiltin="1"/>
    <cellStyle name="Überschrift 2" xfId="38" builtinId="17" customBuiltin="1"/>
    <cellStyle name="Überschrift 3" xfId="39" builtinId="18" customBuiltin="1"/>
    <cellStyle name="Überschrift 4" xfId="40" builtinId="19" customBuiltin="1"/>
    <cellStyle name="Verknüpfte Zelle" xfId="41" builtinId="24" customBuiltin="1"/>
    <cellStyle name="Währung" xfId="44" builtinId="4"/>
    <cellStyle name="Warnender Text" xfId="42" builtinId="11" customBuiltin="1"/>
    <cellStyle name="Zelle prüfen" xfId="43" xr:uid="{00000000-0005-0000-0000-00002B000000}"/>
  </cellStyles>
  <dxfs count="10">
    <dxf>
      <font>
        <color auto="1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napshot.html?ID_INSTRUMENT_15964812_SEARCH_VALUE_CG31BW_3_1" connectionId="2" xr16:uid="{D1DC921E-9689-D246-94A1-450C90CADAA4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napshot.html?ID_INSTRUMENT=15964812&amp;SEARCH_VALUE=CG31BW_4" connectionId="3" xr16:uid="{B0B5B5E8-A55B-9F4C-8747-8E411F2C7E2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napshot.html?ID_INSTRUMENT=15964812&amp;SEARCH_VALUE=CG31BW_3" connectionId="1" xr16:uid="{7A0CC391-6CEF-3340-B55A-817F33310D29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tt1"/>
  <dimension ref="A1:G37"/>
  <sheetViews>
    <sheetView zoomScale="150" zoomScaleNormal="150" workbookViewId="0">
      <selection activeCell="A6" sqref="A6"/>
    </sheetView>
  </sheetViews>
  <sheetFormatPr baseColWidth="10" defaultRowHeight="13" x14ac:dyDescent="0.15"/>
  <cols>
    <col min="1" max="1" width="5.59765625" bestFit="1" customWidth="1"/>
    <col min="2" max="2" width="22.19921875" bestFit="1" customWidth="1"/>
    <col min="3" max="3" width="4.3984375" bestFit="1" customWidth="1"/>
    <col min="4" max="4" width="15.796875" bestFit="1" customWidth="1"/>
    <col min="5" max="5" width="16.3984375" customWidth="1"/>
    <col min="7" max="7" width="3" customWidth="1"/>
  </cols>
  <sheetData>
    <row r="1" spans="1:7" ht="14" thickBot="1" x14ac:dyDescent="0.2">
      <c r="A1" s="16" t="s">
        <v>34</v>
      </c>
      <c r="B1" s="39" t="s">
        <v>26</v>
      </c>
      <c r="C1" s="7"/>
      <c r="D1" s="9" t="s">
        <v>0</v>
      </c>
      <c r="E1" s="8" t="s">
        <v>1</v>
      </c>
      <c r="F1" s="10"/>
      <c r="G1" s="17"/>
    </row>
    <row r="2" spans="1:7" x14ac:dyDescent="0.15">
      <c r="A2" s="11" t="s">
        <v>3</v>
      </c>
      <c r="B2" s="3" t="s">
        <v>4</v>
      </c>
      <c r="C2" s="1" t="s">
        <v>5</v>
      </c>
      <c r="D2" s="34">
        <v>14833</v>
      </c>
      <c r="E2" s="5" t="s">
        <v>22</v>
      </c>
      <c r="F2" s="12">
        <f ca="1">D9-D8</f>
        <v>-485</v>
      </c>
      <c r="G2" s="17"/>
    </row>
    <row r="3" spans="1:7" x14ac:dyDescent="0.15">
      <c r="A3" s="11" t="s">
        <v>7</v>
      </c>
      <c r="B3" s="3" t="s">
        <v>8</v>
      </c>
      <c r="C3" s="1" t="s">
        <v>5</v>
      </c>
      <c r="D3" s="34">
        <v>15000</v>
      </c>
      <c r="E3" s="4" t="s">
        <v>2</v>
      </c>
      <c r="F3" s="13" t="e">
        <f ca="1">(F5+(F6+F7)*D6)/F8</f>
        <v>#NUM!</v>
      </c>
      <c r="G3" s="17"/>
    </row>
    <row r="4" spans="1:7" x14ac:dyDescent="0.15">
      <c r="A4" s="11" t="s">
        <v>10</v>
      </c>
      <c r="B4" s="3" t="s">
        <v>11</v>
      </c>
      <c r="C4" s="1" t="s">
        <v>5</v>
      </c>
      <c r="D4" s="20">
        <v>2.2599999999999999E-2</v>
      </c>
      <c r="E4" s="4" t="s">
        <v>6</v>
      </c>
      <c r="F4" s="13" t="e">
        <f ca="1">F3-F8</f>
        <v>#NUM!</v>
      </c>
      <c r="G4" s="17"/>
    </row>
    <row r="5" spans="1:7" x14ac:dyDescent="0.15">
      <c r="A5" s="11" t="s">
        <v>13</v>
      </c>
      <c r="B5" s="43" t="s">
        <v>33</v>
      </c>
      <c r="C5" s="1" t="s">
        <v>5</v>
      </c>
      <c r="D5" s="20">
        <v>0.22689999999999999</v>
      </c>
      <c r="E5" s="4" t="s">
        <v>9</v>
      </c>
      <c r="F5" s="13">
        <f>LN(D2/D3)</f>
        <v>-1.1195772760734737E-2</v>
      </c>
      <c r="G5" s="17"/>
    </row>
    <row r="6" spans="1:7" x14ac:dyDescent="0.15">
      <c r="A6" s="11" t="s">
        <v>16</v>
      </c>
      <c r="B6" s="3" t="s">
        <v>17</v>
      </c>
      <c r="C6" s="1" t="s">
        <v>5</v>
      </c>
      <c r="D6" s="23">
        <f ca="1">F2/360</f>
        <v>-1.3472222222222223</v>
      </c>
      <c r="E6" s="4" t="s">
        <v>12</v>
      </c>
      <c r="F6" s="13">
        <f>LN(1+D4)</f>
        <v>2.2348403663761767E-2</v>
      </c>
      <c r="G6" s="17"/>
    </row>
    <row r="7" spans="1:7" x14ac:dyDescent="0.15">
      <c r="A7" s="14"/>
      <c r="B7" s="6" t="s">
        <v>23</v>
      </c>
      <c r="C7" s="1" t="s">
        <v>24</v>
      </c>
      <c r="D7" s="21">
        <v>100</v>
      </c>
      <c r="E7" s="4" t="s">
        <v>15</v>
      </c>
      <c r="F7" s="13">
        <f>0.5*POWER(D5,2)</f>
        <v>2.5741805E-2</v>
      </c>
      <c r="G7" s="17"/>
    </row>
    <row r="8" spans="1:7" x14ac:dyDescent="0.15">
      <c r="A8" s="14"/>
      <c r="B8" s="6" t="s">
        <v>25</v>
      </c>
      <c r="C8" s="1" t="s">
        <v>5</v>
      </c>
      <c r="D8" s="28">
        <f ca="1">TODAY()</f>
        <v>45949</v>
      </c>
      <c r="E8" s="4" t="s">
        <v>18</v>
      </c>
      <c r="F8" s="13" t="e">
        <f ca="1">D5*SQRT(D6)</f>
        <v>#NUM!</v>
      </c>
      <c r="G8" s="17"/>
    </row>
    <row r="9" spans="1:7" x14ac:dyDescent="0.15">
      <c r="A9" s="14"/>
      <c r="B9" s="6" t="s">
        <v>21</v>
      </c>
      <c r="C9" s="1" t="s">
        <v>5</v>
      </c>
      <c r="D9" s="22">
        <v>45464</v>
      </c>
      <c r="E9" s="4" t="s">
        <v>19</v>
      </c>
      <c r="F9" s="13" t="e">
        <f ca="1">NORMSDIST(F3)</f>
        <v>#NUM!</v>
      </c>
      <c r="G9" s="17"/>
    </row>
    <row r="10" spans="1:7" x14ac:dyDescent="0.15">
      <c r="A10" s="14"/>
      <c r="B10" s="24"/>
      <c r="C10" s="1"/>
      <c r="D10" s="25"/>
      <c r="E10" s="4" t="s">
        <v>20</v>
      </c>
      <c r="F10" s="13" t="e">
        <f ca="1">NORMSDIST(F4)</f>
        <v>#NUM!</v>
      </c>
      <c r="G10" s="17"/>
    </row>
    <row r="11" spans="1:7" ht="17" thickBot="1" x14ac:dyDescent="0.25">
      <c r="A11" s="36" t="s">
        <v>29</v>
      </c>
      <c r="B11" s="42" t="s">
        <v>40</v>
      </c>
      <c r="C11" s="37" t="s">
        <v>0</v>
      </c>
      <c r="D11" s="38" t="e">
        <f ca="1">((D2*F9)-D3*POWER((1+D4),-(D6))*F10)/D7</f>
        <v>#NUM!</v>
      </c>
      <c r="E11" s="18"/>
      <c r="F11" s="19"/>
      <c r="G11" s="17"/>
    </row>
    <row r="12" spans="1:7" ht="14" thickBot="1" x14ac:dyDescent="0.2">
      <c r="A12" s="2"/>
      <c r="B12" s="2"/>
      <c r="C12" s="2"/>
      <c r="D12" s="2"/>
      <c r="E12" s="2"/>
      <c r="F12" s="2"/>
      <c r="G12" s="17"/>
    </row>
    <row r="13" spans="1:7" ht="14" thickBot="1" x14ac:dyDescent="0.2">
      <c r="A13" s="16" t="s">
        <v>34</v>
      </c>
      <c r="B13" s="39" t="s">
        <v>27</v>
      </c>
      <c r="C13" s="7"/>
      <c r="D13" s="9" t="s">
        <v>0</v>
      </c>
      <c r="E13" s="8" t="s">
        <v>1</v>
      </c>
      <c r="F13" s="10"/>
      <c r="G13" s="17"/>
    </row>
    <row r="14" spans="1:7" x14ac:dyDescent="0.15">
      <c r="A14" s="11" t="s">
        <v>3</v>
      </c>
      <c r="B14" s="3" t="s">
        <v>4</v>
      </c>
      <c r="C14" s="1" t="s">
        <v>5</v>
      </c>
      <c r="D14" s="34">
        <v>14500</v>
      </c>
      <c r="E14" s="5" t="s">
        <v>22</v>
      </c>
      <c r="F14" s="12">
        <f>D21-D20</f>
        <v>418</v>
      </c>
      <c r="G14" s="17"/>
    </row>
    <row r="15" spans="1:7" x14ac:dyDescent="0.15">
      <c r="A15" s="11" t="s">
        <v>7</v>
      </c>
      <c r="B15" s="3" t="s">
        <v>8</v>
      </c>
      <c r="C15" s="1" t="s">
        <v>5</v>
      </c>
      <c r="D15" s="35">
        <f>D3</f>
        <v>15000</v>
      </c>
      <c r="E15" s="4" t="s">
        <v>2</v>
      </c>
      <c r="F15" s="13">
        <f>(F17+(F18+F19)*D18)/F20</f>
        <v>0.10517260686686422</v>
      </c>
      <c r="G15" s="17"/>
    </row>
    <row r="16" spans="1:7" x14ac:dyDescent="0.15">
      <c r="A16" s="11" t="s">
        <v>10</v>
      </c>
      <c r="B16" s="3" t="s">
        <v>11</v>
      </c>
      <c r="C16" s="1" t="s">
        <v>5</v>
      </c>
      <c r="D16" s="26">
        <f>D4</f>
        <v>2.2599999999999999E-2</v>
      </c>
      <c r="E16" s="4" t="s">
        <v>6</v>
      </c>
      <c r="F16" s="13">
        <f>F15-F20</f>
        <v>-0.16421455772054602</v>
      </c>
      <c r="G16" s="17"/>
    </row>
    <row r="17" spans="1:7" x14ac:dyDescent="0.15">
      <c r="A17" s="11" t="s">
        <v>13</v>
      </c>
      <c r="B17" s="3" t="s">
        <v>14</v>
      </c>
      <c r="C17" s="1" t="s">
        <v>5</v>
      </c>
      <c r="D17" s="20">
        <v>0.25</v>
      </c>
      <c r="E17" s="4" t="s">
        <v>9</v>
      </c>
      <c r="F17" s="13">
        <f>LN(D14/D15)</f>
        <v>-3.3901551675681339E-2</v>
      </c>
      <c r="G17" s="17"/>
    </row>
    <row r="18" spans="1:7" x14ac:dyDescent="0.15">
      <c r="A18" s="11" t="s">
        <v>16</v>
      </c>
      <c r="B18" s="3" t="s">
        <v>17</v>
      </c>
      <c r="C18" s="1" t="s">
        <v>5</v>
      </c>
      <c r="D18" s="23">
        <f>F14/360</f>
        <v>1.1611111111111112</v>
      </c>
      <c r="E18" s="4" t="s">
        <v>12</v>
      </c>
      <c r="F18" s="13">
        <f>LN(1+D16)</f>
        <v>2.2348403663761767E-2</v>
      </c>
      <c r="G18" s="17"/>
    </row>
    <row r="19" spans="1:7" x14ac:dyDescent="0.15">
      <c r="A19" s="14"/>
      <c r="B19" s="6" t="s">
        <v>23</v>
      </c>
      <c r="C19" s="1" t="s">
        <v>24</v>
      </c>
      <c r="D19" s="27">
        <f>D7</f>
        <v>100</v>
      </c>
      <c r="E19" s="4" t="s">
        <v>15</v>
      </c>
      <c r="F19" s="13">
        <f>0.5*POWER(D17,2)</f>
        <v>3.125E-2</v>
      </c>
      <c r="G19" s="17"/>
    </row>
    <row r="20" spans="1:7" x14ac:dyDescent="0.15">
      <c r="A20" s="14"/>
      <c r="B20" s="6" t="s">
        <v>25</v>
      </c>
      <c r="C20" s="1" t="s">
        <v>5</v>
      </c>
      <c r="D20" s="40">
        <v>45046</v>
      </c>
      <c r="E20" s="4" t="s">
        <v>18</v>
      </c>
      <c r="F20" s="13">
        <f>D17*SQRT(D18)</f>
        <v>0.26938716458741024</v>
      </c>
      <c r="G20" s="17"/>
    </row>
    <row r="21" spans="1:7" x14ac:dyDescent="0.15">
      <c r="A21" s="14"/>
      <c r="B21" s="6" t="s">
        <v>21</v>
      </c>
      <c r="C21" s="1" t="s">
        <v>5</v>
      </c>
      <c r="D21" s="28">
        <f>D9</f>
        <v>45464</v>
      </c>
      <c r="E21" s="4" t="s">
        <v>19</v>
      </c>
      <c r="F21" s="13">
        <f>NORMSDIST(F15)</f>
        <v>0.54188057664848088</v>
      </c>
      <c r="G21" s="17"/>
    </row>
    <row r="22" spans="1:7" ht="14" thickBot="1" x14ac:dyDescent="0.2">
      <c r="A22" s="14"/>
      <c r="B22" s="24"/>
      <c r="C22" s="1"/>
      <c r="D22" s="45" t="s">
        <v>30</v>
      </c>
      <c r="E22" s="4" t="s">
        <v>20</v>
      </c>
      <c r="F22" s="13">
        <f>NORMSDIST(F16)</f>
        <v>0.4347811206372334</v>
      </c>
      <c r="G22" s="17"/>
    </row>
    <row r="23" spans="1:7" ht="17" thickBot="1" x14ac:dyDescent="0.25">
      <c r="A23" s="29" t="str">
        <f>A11</f>
        <v>DAX</v>
      </c>
      <c r="B23" s="30" t="str">
        <f>B11</f>
        <v>KH1YS0</v>
      </c>
      <c r="C23" s="44" t="s">
        <v>0</v>
      </c>
      <c r="D23" s="33">
        <f>((D14*F21)-D15*POWER((1+D16),-(D18))*F22)/D19</f>
        <v>15.026066215775892</v>
      </c>
      <c r="E23" s="31" t="s">
        <v>28</v>
      </c>
      <c r="F23" s="32" t="e">
        <f ca="1">(D23-D11)/D11</f>
        <v>#NUM!</v>
      </c>
      <c r="G23" s="17"/>
    </row>
    <row r="24" spans="1:7" ht="14" thickBot="1" x14ac:dyDescent="0.2">
      <c r="A24" s="2"/>
      <c r="B24" s="2"/>
      <c r="C24" s="2"/>
      <c r="D24" s="2"/>
      <c r="E24" s="2"/>
      <c r="F24" s="2"/>
      <c r="G24" s="17"/>
    </row>
    <row r="25" spans="1:7" ht="14" thickBot="1" x14ac:dyDescent="0.2">
      <c r="A25" s="16" t="s">
        <v>34</v>
      </c>
      <c r="B25" s="39" t="s">
        <v>27</v>
      </c>
      <c r="C25" s="7"/>
      <c r="D25" s="9" t="s">
        <v>0</v>
      </c>
      <c r="E25" s="84" t="s">
        <v>1</v>
      </c>
      <c r="F25" s="10"/>
      <c r="G25" s="17"/>
    </row>
    <row r="26" spans="1:7" x14ac:dyDescent="0.15">
      <c r="A26" s="11" t="s">
        <v>3</v>
      </c>
      <c r="B26" s="3" t="s">
        <v>4</v>
      </c>
      <c r="C26" s="1" t="s">
        <v>5</v>
      </c>
      <c r="D26" s="34">
        <v>15600</v>
      </c>
      <c r="E26" s="5" t="s">
        <v>22</v>
      </c>
      <c r="F26" s="12">
        <f>D33-D32</f>
        <v>418</v>
      </c>
      <c r="G26" s="17"/>
    </row>
    <row r="27" spans="1:7" x14ac:dyDescent="0.15">
      <c r="A27" s="11" t="s">
        <v>7</v>
      </c>
      <c r="B27" s="3" t="s">
        <v>8</v>
      </c>
      <c r="C27" s="1" t="s">
        <v>5</v>
      </c>
      <c r="D27" s="35">
        <f>D3</f>
        <v>15000</v>
      </c>
      <c r="E27" s="4" t="s">
        <v>2</v>
      </c>
      <c r="F27" s="13">
        <f>(F29+(F30+F31)*D30)/F32</f>
        <v>0.41015277825352908</v>
      </c>
      <c r="G27" s="17"/>
    </row>
    <row r="28" spans="1:7" x14ac:dyDescent="0.15">
      <c r="A28" s="11" t="s">
        <v>10</v>
      </c>
      <c r="B28" s="3" t="s">
        <v>11</v>
      </c>
      <c r="C28" s="1" t="s">
        <v>5</v>
      </c>
      <c r="D28" s="26">
        <f>D4</f>
        <v>2.2599999999999999E-2</v>
      </c>
      <c r="E28" s="4" t="s">
        <v>6</v>
      </c>
      <c r="F28" s="13">
        <f>F27-F32</f>
        <v>0.19464304658360088</v>
      </c>
      <c r="G28" s="17"/>
    </row>
    <row r="29" spans="1:7" x14ac:dyDescent="0.15">
      <c r="A29" s="11" t="s">
        <v>13</v>
      </c>
      <c r="B29" s="3" t="s">
        <v>14</v>
      </c>
      <c r="C29" s="1" t="s">
        <v>5</v>
      </c>
      <c r="D29" s="20">
        <v>0.2</v>
      </c>
      <c r="E29" s="4" t="s">
        <v>9</v>
      </c>
      <c r="F29" s="13">
        <f>LN(D26/D27)</f>
        <v>3.9220713153281329E-2</v>
      </c>
      <c r="G29" s="17"/>
    </row>
    <row r="30" spans="1:7" x14ac:dyDescent="0.15">
      <c r="A30" s="11" t="s">
        <v>16</v>
      </c>
      <c r="B30" s="3" t="s">
        <v>17</v>
      </c>
      <c r="C30" s="1" t="s">
        <v>5</v>
      </c>
      <c r="D30" s="23">
        <f>F26/360</f>
        <v>1.1611111111111112</v>
      </c>
      <c r="E30" s="4" t="s">
        <v>12</v>
      </c>
      <c r="F30" s="13">
        <f>LN(1+D28)</f>
        <v>2.2348403663761767E-2</v>
      </c>
      <c r="G30" s="17"/>
    </row>
    <row r="31" spans="1:7" x14ac:dyDescent="0.15">
      <c r="A31" s="14"/>
      <c r="B31" s="6" t="s">
        <v>23</v>
      </c>
      <c r="C31" s="1" t="s">
        <v>24</v>
      </c>
      <c r="D31" s="27">
        <f>D7</f>
        <v>100</v>
      </c>
      <c r="E31" s="4" t="s">
        <v>15</v>
      </c>
      <c r="F31" s="13">
        <f>0.5*POWER(D29,2)</f>
        <v>2.0000000000000004E-2</v>
      </c>
      <c r="G31" s="17"/>
    </row>
    <row r="32" spans="1:7" x14ac:dyDescent="0.15">
      <c r="A32" s="14"/>
      <c r="B32" s="6" t="s">
        <v>25</v>
      </c>
      <c r="C32" s="1" t="s">
        <v>5</v>
      </c>
      <c r="D32" s="40">
        <v>45046</v>
      </c>
      <c r="E32" s="4" t="s">
        <v>18</v>
      </c>
      <c r="F32" s="13">
        <f>D29*SQRT(D30)</f>
        <v>0.21550973166992821</v>
      </c>
      <c r="G32" s="17"/>
    </row>
    <row r="33" spans="1:7" x14ac:dyDescent="0.15">
      <c r="A33" s="14"/>
      <c r="B33" s="6" t="s">
        <v>21</v>
      </c>
      <c r="C33" s="1" t="s">
        <v>5</v>
      </c>
      <c r="D33" s="28">
        <f>D21</f>
        <v>45464</v>
      </c>
      <c r="E33" s="4" t="s">
        <v>19</v>
      </c>
      <c r="F33" s="13">
        <f>NORMSDIST(F27)</f>
        <v>0.65915306073427971</v>
      </c>
      <c r="G33" s="17"/>
    </row>
    <row r="34" spans="1:7" ht="14" thickBot="1" x14ac:dyDescent="0.2">
      <c r="A34" s="14"/>
      <c r="B34" s="24"/>
      <c r="C34" s="1"/>
      <c r="D34" s="33" t="s">
        <v>31</v>
      </c>
      <c r="E34" s="4" t="s">
        <v>20</v>
      </c>
      <c r="F34" s="13">
        <f>NORMSDIST(F28)</f>
        <v>0.5771637993965848</v>
      </c>
      <c r="G34" s="17"/>
    </row>
    <row r="35" spans="1:7" ht="17" thickBot="1" x14ac:dyDescent="0.25">
      <c r="A35" s="29" t="str">
        <f>A23</f>
        <v>DAX</v>
      </c>
      <c r="B35" s="30" t="str">
        <f>B23</f>
        <v>KH1YS0</v>
      </c>
      <c r="C35" s="15" t="s">
        <v>0</v>
      </c>
      <c r="D35" s="33">
        <f>((D26*F33)-D27*POWER((1+D28),-(D30))*F34)/D31</f>
        <v>18.470932346336376</v>
      </c>
      <c r="E35" s="31" t="s">
        <v>28</v>
      </c>
      <c r="F35" s="32" t="e">
        <f ca="1">(D35-D11)/D11</f>
        <v>#NUM!</v>
      </c>
      <c r="G35" s="17"/>
    </row>
    <row r="36" spans="1:7" x14ac:dyDescent="0.15">
      <c r="A36" s="83"/>
      <c r="B36" s="83"/>
      <c r="C36" s="83"/>
      <c r="D36" s="83"/>
      <c r="E36" s="83"/>
      <c r="F36" s="83"/>
      <c r="G36" s="83"/>
    </row>
    <row r="37" spans="1:7" x14ac:dyDescent="0.15">
      <c r="B37" s="41" t="s">
        <v>32</v>
      </c>
      <c r="C37" s="41"/>
    </row>
  </sheetData>
  <phoneticPr fontId="0" type="noConversion"/>
  <conditionalFormatting sqref="C35:D35">
    <cfRule type="cellIs" dxfId="9" priority="9" operator="lessThan">
      <formula>$D$11</formula>
    </cfRule>
    <cfRule type="cellIs" dxfId="8" priority="10" operator="greaterThan">
      <formula>$D$11</formula>
    </cfRule>
  </conditionalFormatting>
  <conditionalFormatting sqref="D23">
    <cfRule type="cellIs" dxfId="7" priority="1" operator="lessThan">
      <formula>$D$11</formula>
    </cfRule>
    <cfRule type="cellIs" dxfId="6" priority="2" stopIfTrue="1" operator="greaterThan">
      <formula>$D$11</formula>
    </cfRule>
  </conditionalFormatting>
  <conditionalFormatting sqref="D34">
    <cfRule type="cellIs" dxfId="5" priority="5" operator="lessThan">
      <formula>$D$11</formula>
    </cfRule>
    <cfRule type="cellIs" dxfId="4" priority="6" operator="greaterThan">
      <formula>$D$11</formula>
    </cfRule>
  </conditionalFormatting>
  <conditionalFormatting sqref="F23">
    <cfRule type="cellIs" dxfId="3" priority="11" operator="lessThan">
      <formula>0</formula>
    </cfRule>
    <cfRule type="cellIs" dxfId="2" priority="12" operator="greaterThan">
      <formula>0</formula>
    </cfRule>
  </conditionalFormatting>
  <conditionalFormatting sqref="F35">
    <cfRule type="cellIs" dxfId="1" priority="7" operator="lessThan">
      <formula>0</formula>
    </cfRule>
    <cfRule type="cellIs" dxfId="0" priority="8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verticalDpi="0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C9B5A-AEEB-304D-8495-604D64B347E1}">
  <dimension ref="A1:H41"/>
  <sheetViews>
    <sheetView tabSelected="1" zoomScale="160" zoomScaleNormal="160" workbookViewId="0">
      <selection activeCell="D23" sqref="D23"/>
    </sheetView>
  </sheetViews>
  <sheetFormatPr baseColWidth="10" defaultRowHeight="13" x14ac:dyDescent="0.15"/>
  <cols>
    <col min="1" max="1" width="12.59765625" customWidth="1"/>
    <col min="2" max="2" width="18" customWidth="1"/>
    <col min="3" max="3" width="3.3984375" bestFit="1" customWidth="1"/>
    <col min="4" max="4" width="14.3984375" customWidth="1"/>
    <col min="5" max="5" width="15.3984375" customWidth="1"/>
    <col min="6" max="6" width="14.19921875" bestFit="1" customWidth="1"/>
    <col min="8" max="8" width="13.3984375" bestFit="1" customWidth="1"/>
  </cols>
  <sheetData>
    <row r="1" spans="1:7" ht="14" thickBot="1" x14ac:dyDescent="0.2">
      <c r="A1" s="46" t="s">
        <v>35</v>
      </c>
      <c r="B1" s="47" t="s">
        <v>26</v>
      </c>
      <c r="D1" s="48" t="s">
        <v>36</v>
      </c>
      <c r="E1" s="49" t="s">
        <v>37</v>
      </c>
      <c r="F1" s="50"/>
      <c r="G1" s="51"/>
    </row>
    <row r="2" spans="1:7" x14ac:dyDescent="0.15">
      <c r="A2" s="52" t="s">
        <v>3</v>
      </c>
      <c r="B2" s="53" t="s">
        <v>4</v>
      </c>
      <c r="C2" s="54" t="s">
        <v>5</v>
      </c>
      <c r="D2" s="34">
        <v>4251.47</v>
      </c>
      <c r="E2" s="55" t="s">
        <v>22</v>
      </c>
      <c r="F2" s="56">
        <f ca="1">D9-D8</f>
        <v>425</v>
      </c>
      <c r="G2" s="51"/>
    </row>
    <row r="3" spans="1:7" x14ac:dyDescent="0.15">
      <c r="A3" s="52" t="s">
        <v>7</v>
      </c>
      <c r="B3" s="53" t="s">
        <v>8</v>
      </c>
      <c r="C3" s="54" t="s">
        <v>5</v>
      </c>
      <c r="D3" s="34">
        <v>4000</v>
      </c>
      <c r="E3" s="55" t="s">
        <v>2</v>
      </c>
      <c r="F3" s="57">
        <f ca="1">(F5+(F6+F7)*D6)/F8</f>
        <v>0.47910207526918003</v>
      </c>
      <c r="G3" s="51"/>
    </row>
    <row r="4" spans="1:7" x14ac:dyDescent="0.15">
      <c r="A4" s="52" t="s">
        <v>10</v>
      </c>
      <c r="B4" s="53" t="s">
        <v>11</v>
      </c>
      <c r="C4" s="54" t="s">
        <v>5</v>
      </c>
      <c r="D4" s="20">
        <v>2.46E-2</v>
      </c>
      <c r="E4" s="55" t="s">
        <v>6</v>
      </c>
      <c r="F4" s="57">
        <f ca="1">F3-F8</f>
        <v>0.22409260785233642</v>
      </c>
      <c r="G4" s="51"/>
    </row>
    <row r="5" spans="1:7" x14ac:dyDescent="0.15">
      <c r="A5" s="52" t="s">
        <v>13</v>
      </c>
      <c r="B5" s="53" t="s">
        <v>14</v>
      </c>
      <c r="C5" s="54" t="s">
        <v>5</v>
      </c>
      <c r="D5" s="20">
        <v>0.23469999999999999</v>
      </c>
      <c r="E5" s="55" t="s">
        <v>9</v>
      </c>
      <c r="F5" s="57">
        <f>LN(D2/D3)</f>
        <v>6.0970444365864643E-2</v>
      </c>
      <c r="G5" s="51"/>
    </row>
    <row r="6" spans="1:7" x14ac:dyDescent="0.15">
      <c r="A6" s="52" t="s">
        <v>16</v>
      </c>
      <c r="B6" s="53" t="s">
        <v>17</v>
      </c>
      <c r="C6" s="54" t="s">
        <v>5</v>
      </c>
      <c r="D6" s="58">
        <f ca="1">F2/360</f>
        <v>1.1805555555555556</v>
      </c>
      <c r="E6" s="55" t="s">
        <v>12</v>
      </c>
      <c r="F6" s="57">
        <f>LN(1+D4)</f>
        <v>2.4302292522964817E-2</v>
      </c>
      <c r="G6" s="51"/>
    </row>
    <row r="7" spans="1:7" x14ac:dyDescent="0.15">
      <c r="A7" s="59"/>
      <c r="B7" s="60" t="s">
        <v>23</v>
      </c>
      <c r="C7" s="54" t="s">
        <v>24</v>
      </c>
      <c r="D7" s="21">
        <v>10</v>
      </c>
      <c r="E7" s="55" t="s">
        <v>15</v>
      </c>
      <c r="F7" s="57">
        <f>0.5*POWER(D5,2)</f>
        <v>2.7542044999999998E-2</v>
      </c>
      <c r="G7" s="51"/>
    </row>
    <row r="8" spans="1:7" x14ac:dyDescent="0.15">
      <c r="A8" s="59"/>
      <c r="B8" s="60" t="s">
        <v>38</v>
      </c>
      <c r="C8" s="54" t="s">
        <v>5</v>
      </c>
      <c r="D8" s="61">
        <f ca="1">TODAY()</f>
        <v>45949</v>
      </c>
      <c r="E8" s="55" t="s">
        <v>18</v>
      </c>
      <c r="F8" s="57">
        <f ca="1">D5*SQRT(D6)</f>
        <v>0.2550094674168436</v>
      </c>
      <c r="G8" s="51"/>
    </row>
    <row r="9" spans="1:7" x14ac:dyDescent="0.15">
      <c r="A9" s="59"/>
      <c r="B9" s="60" t="s">
        <v>21</v>
      </c>
      <c r="C9" s="54" t="s">
        <v>5</v>
      </c>
      <c r="D9" s="22">
        <v>46374</v>
      </c>
      <c r="E9" s="55" t="s">
        <v>19</v>
      </c>
      <c r="F9" s="57">
        <f ca="1">NORMSDIST(F3)</f>
        <v>0.68406699326969855</v>
      </c>
      <c r="G9" s="51"/>
    </row>
    <row r="10" spans="1:7" ht="14" thickBot="1" x14ac:dyDescent="0.2">
      <c r="A10" s="42" t="s">
        <v>42</v>
      </c>
      <c r="B10" s="42" t="s">
        <v>41</v>
      </c>
      <c r="C10" s="62" t="s">
        <v>36</v>
      </c>
      <c r="D10" s="63">
        <f ca="1">(D2*(F9-1)-D3*POWER((1+D4),-D6)*(F10-1))/D7</f>
        <v>25.565551478602877</v>
      </c>
      <c r="E10" s="64" t="s">
        <v>20</v>
      </c>
      <c r="F10" s="65">
        <f ca="1">NORMSDIST(F4)</f>
        <v>0.58865737784637551</v>
      </c>
      <c r="G10" s="51"/>
    </row>
    <row r="11" spans="1:7" ht="14" thickBot="1" x14ac:dyDescent="0.2">
      <c r="A11" s="66" t="s">
        <v>35</v>
      </c>
      <c r="B11" s="47" t="s">
        <v>27</v>
      </c>
      <c r="D11" s="55" t="s">
        <v>36</v>
      </c>
      <c r="E11" s="53" t="s">
        <v>37</v>
      </c>
      <c r="F11" s="50"/>
      <c r="G11" s="51"/>
    </row>
    <row r="12" spans="1:7" x14ac:dyDescent="0.15">
      <c r="A12" s="52" t="s">
        <v>3</v>
      </c>
      <c r="B12" s="53" t="s">
        <v>4</v>
      </c>
      <c r="C12" s="54" t="s">
        <v>5</v>
      </c>
      <c r="D12" s="34">
        <v>4400</v>
      </c>
      <c r="E12" s="55" t="s">
        <v>22</v>
      </c>
      <c r="F12" s="56">
        <f>D19-D18</f>
        <v>383</v>
      </c>
      <c r="G12" s="51"/>
    </row>
    <row r="13" spans="1:7" x14ac:dyDescent="0.15">
      <c r="A13" s="52" t="s">
        <v>7</v>
      </c>
      <c r="B13" s="53" t="s">
        <v>8</v>
      </c>
      <c r="C13" s="54" t="s">
        <v>5</v>
      </c>
      <c r="D13" s="67">
        <f>D3</f>
        <v>4000</v>
      </c>
      <c r="E13" s="55" t="s">
        <v>2</v>
      </c>
      <c r="F13" s="57">
        <f>(F15+(F16+F17)*D16)/F18</f>
        <v>0.69049838029903765</v>
      </c>
      <c r="G13" s="51"/>
    </row>
    <row r="14" spans="1:7" x14ac:dyDescent="0.15">
      <c r="A14" s="52" t="s">
        <v>10</v>
      </c>
      <c r="B14" s="53" t="s">
        <v>11</v>
      </c>
      <c r="C14" s="54" t="s">
        <v>5</v>
      </c>
      <c r="D14" s="68">
        <f>D4</f>
        <v>2.46E-2</v>
      </c>
      <c r="E14" s="55" t="s">
        <v>6</v>
      </c>
      <c r="F14" s="57">
        <f>F13-F18</f>
        <v>0.48420840100882695</v>
      </c>
      <c r="G14" s="51"/>
    </row>
    <row r="15" spans="1:7" x14ac:dyDescent="0.15">
      <c r="A15" s="52" t="s">
        <v>13</v>
      </c>
      <c r="B15" s="53" t="s">
        <v>14</v>
      </c>
      <c r="C15" s="54" t="s">
        <v>5</v>
      </c>
      <c r="D15" s="20">
        <v>0.2</v>
      </c>
      <c r="E15" s="55" t="s">
        <v>9</v>
      </c>
      <c r="F15" s="57">
        <f>LN(D12/D13)</f>
        <v>9.5310179804324935E-2</v>
      </c>
      <c r="G15" s="51"/>
    </row>
    <row r="16" spans="1:7" x14ac:dyDescent="0.15">
      <c r="A16" s="52" t="s">
        <v>16</v>
      </c>
      <c r="B16" s="53" t="s">
        <v>17</v>
      </c>
      <c r="C16" s="54" t="s">
        <v>5</v>
      </c>
      <c r="D16" s="58">
        <f>F12/360</f>
        <v>1.0638888888888889</v>
      </c>
      <c r="E16" s="55" t="s">
        <v>12</v>
      </c>
      <c r="F16" s="57">
        <f>LN(1+D14)</f>
        <v>2.4302292522964817E-2</v>
      </c>
      <c r="G16" s="51"/>
    </row>
    <row r="17" spans="1:8" x14ac:dyDescent="0.15">
      <c r="A17" s="59"/>
      <c r="B17" s="60" t="s">
        <v>23</v>
      </c>
      <c r="C17" s="54" t="s">
        <v>24</v>
      </c>
      <c r="D17" s="69">
        <f>D7</f>
        <v>10</v>
      </c>
      <c r="E17" s="55" t="s">
        <v>15</v>
      </c>
      <c r="F17" s="57">
        <f>0.5*POWER(D15,2)</f>
        <v>2.0000000000000004E-2</v>
      </c>
      <c r="G17" s="51"/>
    </row>
    <row r="18" spans="1:8" x14ac:dyDescent="0.15">
      <c r="A18" s="59"/>
      <c r="B18" s="60" t="s">
        <v>38</v>
      </c>
      <c r="C18" s="54" t="s">
        <v>5</v>
      </c>
      <c r="D18" s="22">
        <v>45991</v>
      </c>
      <c r="E18" s="55" t="s">
        <v>18</v>
      </c>
      <c r="F18" s="57">
        <f>D15*SQRT(D16)</f>
        <v>0.2062899792902107</v>
      </c>
      <c r="G18" s="51"/>
    </row>
    <row r="19" spans="1:8" x14ac:dyDescent="0.15">
      <c r="A19" s="59"/>
      <c r="B19" s="60" t="s">
        <v>21</v>
      </c>
      <c r="C19" s="54" t="s">
        <v>5</v>
      </c>
      <c r="D19" s="61">
        <f>D9</f>
        <v>46374</v>
      </c>
      <c r="E19" s="55" t="s">
        <v>19</v>
      </c>
      <c r="F19" s="57">
        <f>NORMSDIST(F13)</f>
        <v>0.75505958592123812</v>
      </c>
      <c r="G19" s="51"/>
    </row>
    <row r="20" spans="1:8" ht="14" thickBot="1" x14ac:dyDescent="0.2">
      <c r="A20" s="70" t="s">
        <v>39</v>
      </c>
      <c r="B20" s="71">
        <f ca="1">(D20-D10)/D10</f>
        <v>-0.42630462369361577</v>
      </c>
      <c r="C20" s="72" t="s">
        <v>36</v>
      </c>
      <c r="D20" s="73">
        <f>(D12*(F19-1)-D13*POWER((1+D14),-D16)*(F20-1))/D17</f>
        <v>14.666838675997315</v>
      </c>
      <c r="E20" s="64" t="s">
        <v>20</v>
      </c>
      <c r="F20" s="65">
        <f>NORMSDIST(F14)</f>
        <v>0.68588101233266086</v>
      </c>
      <c r="G20" s="74"/>
      <c r="H20" s="75"/>
    </row>
    <row r="21" spans="1:8" ht="15" thickTop="1" thickBot="1" x14ac:dyDescent="0.2">
      <c r="A21" s="66" t="s">
        <v>35</v>
      </c>
      <c r="B21" s="47" t="s">
        <v>27</v>
      </c>
      <c r="D21" s="55" t="s">
        <v>36</v>
      </c>
      <c r="E21" s="53" t="s">
        <v>37</v>
      </c>
      <c r="F21" s="50"/>
      <c r="G21" s="51"/>
    </row>
    <row r="22" spans="1:8" x14ac:dyDescent="0.15">
      <c r="A22" s="52" t="s">
        <v>3</v>
      </c>
      <c r="B22" s="53" t="s">
        <v>4</v>
      </c>
      <c r="C22" s="54" t="s">
        <v>5</v>
      </c>
      <c r="D22" s="34">
        <v>3500</v>
      </c>
      <c r="E22" s="55" t="s">
        <v>22</v>
      </c>
      <c r="F22" s="56">
        <f>D29-D28</f>
        <v>383</v>
      </c>
      <c r="G22" s="51"/>
    </row>
    <row r="23" spans="1:8" x14ac:dyDescent="0.15">
      <c r="A23" s="52" t="s">
        <v>7</v>
      </c>
      <c r="B23" s="53" t="s">
        <v>8</v>
      </c>
      <c r="C23" s="54" t="s">
        <v>5</v>
      </c>
      <c r="D23" s="67">
        <f>D3</f>
        <v>4000</v>
      </c>
      <c r="E23" s="55" t="s">
        <v>2</v>
      </c>
      <c r="F23" s="57">
        <f>(F25+(F26+F27)*D26)/F28</f>
        <v>-0.28864194417248484</v>
      </c>
      <c r="G23" s="51"/>
    </row>
    <row r="24" spans="1:8" x14ac:dyDescent="0.15">
      <c r="A24" s="52" t="s">
        <v>10</v>
      </c>
      <c r="B24" s="53" t="s">
        <v>11</v>
      </c>
      <c r="C24" s="54" t="s">
        <v>5</v>
      </c>
      <c r="D24" s="68">
        <f>D4</f>
        <v>2.46E-2</v>
      </c>
      <c r="E24" s="55" t="s">
        <v>6</v>
      </c>
      <c r="F24" s="57">
        <f>F23-F28</f>
        <v>-0.54650441828524821</v>
      </c>
      <c r="G24" s="51"/>
    </row>
    <row r="25" spans="1:8" x14ac:dyDescent="0.15">
      <c r="A25" s="52" t="s">
        <v>13</v>
      </c>
      <c r="B25" s="53" t="s">
        <v>14</v>
      </c>
      <c r="C25" s="54" t="s">
        <v>5</v>
      </c>
      <c r="D25" s="20">
        <v>0.25</v>
      </c>
      <c r="E25" s="55" t="s">
        <v>9</v>
      </c>
      <c r="F25" s="57">
        <f>LN(D22/D23)</f>
        <v>-0.13353139262452263</v>
      </c>
      <c r="G25" s="51"/>
    </row>
    <row r="26" spans="1:8" x14ac:dyDescent="0.15">
      <c r="A26" s="52" t="s">
        <v>16</v>
      </c>
      <c r="B26" s="53" t="s">
        <v>17</v>
      </c>
      <c r="C26" s="54" t="s">
        <v>5</v>
      </c>
      <c r="D26" s="58">
        <f>F22/360</f>
        <v>1.0638888888888889</v>
      </c>
      <c r="E26" s="55" t="s">
        <v>12</v>
      </c>
      <c r="F26" s="57">
        <f>LN(1+D24)</f>
        <v>2.4302292522964817E-2</v>
      </c>
      <c r="G26" s="51"/>
    </row>
    <row r="27" spans="1:8" x14ac:dyDescent="0.15">
      <c r="A27" s="59"/>
      <c r="B27" s="60" t="s">
        <v>23</v>
      </c>
      <c r="C27" s="54" t="s">
        <v>24</v>
      </c>
      <c r="D27" s="69">
        <f>D7</f>
        <v>10</v>
      </c>
      <c r="E27" s="55" t="s">
        <v>15</v>
      </c>
      <c r="F27" s="57">
        <f>0.5*POWER(D25,2)</f>
        <v>3.125E-2</v>
      </c>
      <c r="G27" s="51"/>
    </row>
    <row r="28" spans="1:8" x14ac:dyDescent="0.15">
      <c r="A28" s="59"/>
      <c r="B28" s="60" t="s">
        <v>38</v>
      </c>
      <c r="C28" s="54" t="s">
        <v>5</v>
      </c>
      <c r="D28" s="22">
        <v>45991</v>
      </c>
      <c r="E28" s="55" t="s">
        <v>18</v>
      </c>
      <c r="F28" s="57">
        <f>D25*SQRT(D26)</f>
        <v>0.25786247411276336</v>
      </c>
      <c r="G28" s="51"/>
    </row>
    <row r="29" spans="1:8" x14ac:dyDescent="0.15">
      <c r="A29" s="59"/>
      <c r="B29" s="60" t="s">
        <v>21</v>
      </c>
      <c r="C29" s="54" t="s">
        <v>5</v>
      </c>
      <c r="D29" s="61">
        <f>D9</f>
        <v>46374</v>
      </c>
      <c r="E29" s="55" t="s">
        <v>19</v>
      </c>
      <c r="F29" s="57">
        <f>NORMSDIST(F23)</f>
        <v>0.38642769709087671</v>
      </c>
      <c r="G29" s="51"/>
    </row>
    <row r="30" spans="1:8" ht="14" thickBot="1" x14ac:dyDescent="0.2">
      <c r="A30" s="76" t="s">
        <v>39</v>
      </c>
      <c r="B30" s="77">
        <f ca="1">(D30-D10)/D10</f>
        <v>1.3892010514525988</v>
      </c>
      <c r="C30" s="78" t="s">
        <v>36</v>
      </c>
      <c r="D30" s="79">
        <f>(D22*(F29-1)-D23*POWER((1+D24),-D26)*(F30-1))/D27</f>
        <v>61.081242473643535</v>
      </c>
      <c r="E30" s="64" t="s">
        <v>20</v>
      </c>
      <c r="F30" s="65">
        <f>NORMSDIST(F24)</f>
        <v>0.29235962572828006</v>
      </c>
      <c r="G30" s="74"/>
      <c r="H30" s="75"/>
    </row>
    <row r="31" spans="1:8" ht="14" thickTop="1" x14ac:dyDescent="0.15">
      <c r="A31" s="51"/>
      <c r="B31" s="51"/>
      <c r="C31" s="51"/>
      <c r="D31" s="51"/>
      <c r="F31" s="51"/>
      <c r="G31" s="80"/>
    </row>
    <row r="32" spans="1:8" ht="14" thickBot="1" x14ac:dyDescent="0.2">
      <c r="A32" s="42" t="s">
        <v>32</v>
      </c>
      <c r="B32" s="42"/>
      <c r="C32" s="51"/>
      <c r="D32" s="51"/>
      <c r="F32" s="51"/>
      <c r="G32" s="51"/>
    </row>
    <row r="33" spans="1:7" x14ac:dyDescent="0.15">
      <c r="A33" s="51"/>
      <c r="B33" s="51"/>
      <c r="C33" s="51"/>
      <c r="D33" s="51"/>
      <c r="E33" s="51"/>
      <c r="F33" s="51"/>
      <c r="G33" s="51"/>
    </row>
    <row r="35" spans="1:7" x14ac:dyDescent="0.15">
      <c r="A35" s="81"/>
      <c r="B35" s="81"/>
      <c r="C35" s="81"/>
      <c r="D35" s="82"/>
    </row>
    <row r="36" spans="1:7" x14ac:dyDescent="0.15">
      <c r="D36" s="54"/>
    </row>
    <row r="41" spans="1:7" x14ac:dyDescent="0.15">
      <c r="A41" s="81"/>
      <c r="B41" s="81"/>
      <c r="C41" s="81"/>
      <c r="D41" s="8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B&amp;S Call €</vt:lpstr>
      <vt:lpstr>B&amp;S Put €</vt:lpstr>
      <vt:lpstr>'B&amp;S Put €'!snapshot.html?ID_INSTRUMENT_15964812_SEARCH_VALUE_CG31BW_3</vt:lpstr>
      <vt:lpstr>'B&amp;S Put €'!snapshot.html?ID_INSTRUMENT_15964812_SEARCH_VALUE_CG31BW_3_1</vt:lpstr>
      <vt:lpstr>'B&amp;S Put €'!snapshot.html?ID_INSTRUMENT_15964812_SEARCH_VALUE_CG31BW_4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warkh1</dc:creator>
  <cp:keywords/>
  <dc:description/>
  <cp:lastModifiedBy>Stephan Heibel</cp:lastModifiedBy>
  <dcterms:created xsi:type="dcterms:W3CDTF">1998-09-28T17:33:07Z</dcterms:created>
  <dcterms:modified xsi:type="dcterms:W3CDTF">2025-10-20T01:42:03Z</dcterms:modified>
</cp:coreProperties>
</file>