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steps/Daten/HT/Research/BlackScholes/"/>
    </mc:Choice>
  </mc:AlternateContent>
  <xr:revisionPtr revIDLastSave="0" documentId="13_ncr:1_{6A36B748-4DFE-A848-8E17-1FA180349702}" xr6:coauthVersionLast="47" xr6:coauthVersionMax="47" xr10:uidLastSave="{00000000-0000-0000-0000-000000000000}"/>
  <bookViews>
    <workbookView xWindow="0" yWindow="760" windowWidth="13440" windowHeight="16200" xr2:uid="{00000000-000D-0000-FFFF-FFFF00000000}"/>
  </bookViews>
  <sheets>
    <sheet name="B&amp;S" sheetId="9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" l="1"/>
  <c r="D16" i="9"/>
  <c r="G18" i="9" s="1"/>
  <c r="G17" i="9"/>
  <c r="G31" i="9"/>
  <c r="D21" i="9"/>
  <c r="G14" i="9" s="1"/>
  <c r="D18" i="9" s="1"/>
  <c r="G20" i="9" s="1"/>
  <c r="D33" i="9"/>
  <c r="G26" i="9" s="1"/>
  <c r="D30" i="9" s="1"/>
  <c r="G32" i="9" s="1"/>
  <c r="D31" i="9"/>
  <c r="G19" i="9"/>
  <c r="B23" i="9"/>
  <c r="B35" i="9" s="1"/>
  <c r="A23" i="9"/>
  <c r="A35" i="9"/>
  <c r="D8" i="9"/>
  <c r="G2" i="9" s="1"/>
  <c r="D6" i="9" s="1"/>
  <c r="G8" i="9" s="1"/>
  <c r="D19" i="9"/>
  <c r="G7" i="9"/>
  <c r="G6" i="9"/>
  <c r="G5" i="9"/>
  <c r="D28" i="9" l="1"/>
  <c r="G30" i="9" s="1"/>
  <c r="D27" i="9"/>
  <c r="G29" i="9" s="1"/>
  <c r="G27" i="9" s="1"/>
  <c r="G3" i="9"/>
  <c r="G15" i="9"/>
  <c r="G21" i="9" l="1"/>
  <c r="G16" i="9"/>
  <c r="G22" i="9" s="1"/>
  <c r="G9" i="9"/>
  <c r="G4" i="9"/>
  <c r="G10" i="9" s="1"/>
  <c r="G28" i="9"/>
  <c r="G34" i="9" s="1"/>
  <c r="G33" i="9"/>
  <c r="D35" i="9" l="1"/>
  <c r="D23" i="9"/>
  <c r="D11" i="9"/>
  <c r="G35" i="9" l="1"/>
  <c r="G23" i="9"/>
</calcChain>
</file>

<file path=xl/sharedStrings.xml><?xml version="1.0" encoding="utf-8"?>
<sst xmlns="http://schemas.openxmlformats.org/spreadsheetml/2006/main" count="112" uniqueCount="35">
  <si>
    <t>Optionspreis Call</t>
  </si>
  <si>
    <t>C=</t>
  </si>
  <si>
    <t>K*n(D1)-X*(1+i) hoch -t*n(D2)</t>
  </si>
  <si>
    <t>D1=</t>
  </si>
  <si>
    <t>K=</t>
  </si>
  <si>
    <t>Kurs Basisinstrument</t>
  </si>
  <si>
    <t xml:space="preserve"> =</t>
  </si>
  <si>
    <t>D2=</t>
  </si>
  <si>
    <t>X=</t>
  </si>
  <si>
    <t>Basispreis</t>
  </si>
  <si>
    <t>ln (K/X)=</t>
  </si>
  <si>
    <t>i=</t>
  </si>
  <si>
    <t>risikoneutraler Zinssatz</t>
  </si>
  <si>
    <t>ln (1+i)=</t>
  </si>
  <si>
    <t>vol=</t>
  </si>
  <si>
    <t>Volatilität</t>
  </si>
  <si>
    <t>1/2*vol quad=</t>
  </si>
  <si>
    <t>t=</t>
  </si>
  <si>
    <t>Restlaufzeit in Jahren</t>
  </si>
  <si>
    <t>vol*wurz t=</t>
  </si>
  <si>
    <t>n (D1)=</t>
  </si>
  <si>
    <t>n (D2)=</t>
  </si>
  <si>
    <t>Fällig am</t>
  </si>
  <si>
    <t>Restlaufzeit=</t>
  </si>
  <si>
    <t>Bezugsverhältnis</t>
  </si>
  <si>
    <t xml:space="preserve"> 1:</t>
  </si>
  <si>
    <t>Wert per Termin</t>
  </si>
  <si>
    <t xml:space="preserve">H E U T E </t>
  </si>
  <si>
    <t xml:space="preserve">S P Ä T E R </t>
  </si>
  <si>
    <t>Gew. / Verlust</t>
  </si>
  <si>
    <t>DAX</t>
  </si>
  <si>
    <t>StoppLoss</t>
  </si>
  <si>
    <t>Target</t>
  </si>
  <si>
    <t>Nur gelbe Felder sind Eingabefelder</t>
  </si>
  <si>
    <t>GH4Z8W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</si>
</sst>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$-409]* #,##0.00_ ;_-[$$-409]* \-#,##0.00\ ;_-[$$-409]* &quot;-&quot;??_ ;_-@_ "/>
    <numFmt numFmtId="165" formatCode="0.000"/>
    <numFmt numFmtId="166" formatCode="0.00%;[Red]\-0.00%"/>
    <numFmt numFmtId="167" formatCode="_-* #,##0.00\ [$€]_-;\-* #,##0.00\ [$€]_-;_-* &quot;-&quot;??\ [$€]_-;_-@_-"/>
    <numFmt numFmtId="168" formatCode="_ * #,##0.00_ \ [$€-1]_ ;_ * \-#,##0.00\ \ [$€-1]_ ;_ * &quot;-&quot;??_ \ [$€-1]_ ;_ @_ "/>
  </numFmts>
  <fonts count="22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2F2F2"/>
        <bgColor rgb="FFF2F2F2"/>
      </patternFill>
    </fill>
    <fill>
      <patternFill patternType="solid">
        <fgColor rgb="FFFFCC99"/>
        <bgColor rgb="FFFFCC99"/>
      </patternFill>
    </fill>
    <fill>
      <patternFill patternType="solid">
        <fgColor rgb="FFC6EFCE"/>
        <bgColor rgb="FFC6EFCE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">
    <xf numFmtId="0" fontId="0" fillId="0" borderId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9" applyNumberFormat="0" applyAlignment="0" applyProtection="0"/>
    <xf numFmtId="0" fontId="9" fillId="31" borderId="10" applyNumberFormat="0" applyAlignment="0" applyProtection="0"/>
    <xf numFmtId="0" fontId="10" fillId="0" borderId="0" applyNumberFormat="0" applyFill="0" applyBorder="0" applyAlignment="0" applyProtection="0"/>
    <xf numFmtId="0" fontId="11" fillId="32" borderId="10" applyNumberFormat="0" applyAlignment="0" applyProtection="0"/>
    <xf numFmtId="0" fontId="12" fillId="0" borderId="11" applyNumberFormat="0" applyFill="0" applyAlignment="0" applyProtection="0"/>
    <xf numFmtId="167" fontId="2" fillId="0" borderId="0" applyFont="0" applyFill="0" applyBorder="0" applyAlignment="0" applyProtection="0"/>
    <xf numFmtId="0" fontId="13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4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39" borderId="16" applyNumberFormat="0" applyAlignment="0" applyProtection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0" borderId="3" xfId="0" applyBorder="1"/>
    <xf numFmtId="0" fontId="4" fillId="4" borderId="5" xfId="0" applyFont="1" applyFill="1" applyBorder="1" applyAlignment="1">
      <alignment horizontal="center"/>
    </xf>
    <xf numFmtId="0" fontId="1" fillId="0" borderId="6" xfId="0" applyFont="1" applyBorder="1"/>
    <xf numFmtId="0" fontId="0" fillId="5" borderId="0" xfId="0" applyFill="1"/>
    <xf numFmtId="0" fontId="0" fillId="0" borderId="5" xfId="0" applyFill="1" applyBorder="1"/>
    <xf numFmtId="0" fontId="0" fillId="0" borderId="7" xfId="0" applyFill="1" applyBorder="1"/>
    <xf numFmtId="10" fontId="1" fillId="6" borderId="0" xfId="0" applyNumberFormat="1" applyFont="1" applyFill="1" applyBorder="1" applyAlignment="1">
      <alignment horizontal="right"/>
    </xf>
    <xf numFmtId="0" fontId="5" fillId="6" borderId="0" xfId="0" applyFont="1" applyFill="1" applyBorder="1"/>
    <xf numFmtId="14" fontId="5" fillId="6" borderId="0" xfId="0" applyNumberFormat="1" applyFont="1" applyFill="1" applyBorder="1"/>
    <xf numFmtId="165" fontId="1" fillId="3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10" fontId="1" fillId="3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14" fontId="5" fillId="3" borderId="0" xfId="0" applyNumberFormat="1" applyFont="1" applyFill="1" applyBorder="1"/>
    <xf numFmtId="0" fontId="5" fillId="3" borderId="8" xfId="0" applyFont="1" applyFill="1" applyBorder="1"/>
    <xf numFmtId="0" fontId="3" fillId="3" borderId="5" xfId="0" applyFont="1" applyFill="1" applyBorder="1"/>
    <xf numFmtId="0" fontId="5" fillId="3" borderId="5" xfId="0" applyFont="1" applyFill="1" applyBorder="1" applyProtection="1">
      <protection hidden="1"/>
    </xf>
    <xf numFmtId="166" fontId="5" fillId="4" borderId="7" xfId="0" applyNumberFormat="1" applyFont="1" applyFill="1" applyBorder="1" applyProtection="1">
      <protection hidden="1"/>
    </xf>
    <xf numFmtId="168" fontId="1" fillId="4" borderId="5" xfId="30" applyNumberFormat="1" applyFont="1" applyFill="1" applyBorder="1" applyAlignment="1">
      <alignment horizontal="right"/>
    </xf>
    <xf numFmtId="168" fontId="1" fillId="6" borderId="0" xfId="30" applyNumberFormat="1" applyFont="1" applyFill="1" applyBorder="1" applyAlignment="1">
      <alignment horizontal="right"/>
    </xf>
    <xf numFmtId="168" fontId="1" fillId="3" borderId="0" xfId="30" applyNumberFormat="1" applyFont="1" applyFill="1" applyBorder="1" applyAlignment="1">
      <alignment horizontal="right"/>
    </xf>
    <xf numFmtId="0" fontId="1" fillId="6" borderId="8" xfId="0" applyFont="1" applyFill="1" applyBorder="1"/>
    <xf numFmtId="0" fontId="4" fillId="40" borderId="5" xfId="0" applyFont="1" applyFill="1" applyBorder="1" applyAlignment="1">
      <alignment horizontal="center"/>
    </xf>
    <xf numFmtId="168" fontId="1" fillId="40" borderId="5" xfId="30" applyNumberFormat="1" applyFont="1" applyFill="1" applyBorder="1" applyAlignment="1">
      <alignment horizontal="right"/>
    </xf>
    <xf numFmtId="0" fontId="5" fillId="40" borderId="1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Border="1"/>
    <xf numFmtId="0" fontId="1" fillId="6" borderId="5" xfId="0" applyFont="1" applyFill="1" applyBorder="1"/>
  </cellXfs>
  <cellStyles count="44">
    <cellStyle name="Akzent1" xfId="1" builtinId="29" customBuiltin="1"/>
    <cellStyle name="Akzent1 - 20%" xfId="2" xr:uid="{00000000-0005-0000-0000-000001000000}"/>
    <cellStyle name="Akzent1 - 40%" xfId="3" xr:uid="{00000000-0005-0000-0000-000002000000}"/>
    <cellStyle name="Akzent1 - 60%" xfId="4" xr:uid="{00000000-0005-0000-0000-000003000000}"/>
    <cellStyle name="Akzent2" xfId="5" builtinId="33" customBuiltin="1"/>
    <cellStyle name="Akzent2 - 20%" xfId="6" xr:uid="{00000000-0005-0000-0000-000005000000}"/>
    <cellStyle name="Akzent2 - 40%" xfId="7" xr:uid="{00000000-0005-0000-0000-000006000000}"/>
    <cellStyle name="Akzent2 - 60%" xfId="8" xr:uid="{00000000-0005-0000-0000-000007000000}"/>
    <cellStyle name="Akzent3" xfId="9" builtinId="37" customBuiltin="1"/>
    <cellStyle name="Akzent3 - 20%" xfId="10" xr:uid="{00000000-0005-0000-0000-000009000000}"/>
    <cellStyle name="Akzent3 - 40%" xfId="11" xr:uid="{00000000-0005-0000-0000-00000A000000}"/>
    <cellStyle name="Akzent3 - 60%" xfId="12" xr:uid="{00000000-0005-0000-0000-00000B000000}"/>
    <cellStyle name="Akzent4" xfId="13" builtinId="41" customBuiltin="1"/>
    <cellStyle name="Akzent4 - 20%" xfId="14" xr:uid="{00000000-0005-0000-0000-00000D000000}"/>
    <cellStyle name="Akzent4 - 40%" xfId="15" xr:uid="{00000000-0005-0000-0000-00000E000000}"/>
    <cellStyle name="Akzent4 - 60%" xfId="16" xr:uid="{00000000-0005-0000-0000-00000F000000}"/>
    <cellStyle name="Akzent5" xfId="17" builtinId="45" customBuiltin="1"/>
    <cellStyle name="Akzent5 - 20%" xfId="18" xr:uid="{00000000-0005-0000-0000-000011000000}"/>
    <cellStyle name="Akzent5 - 40%" xfId="19" xr:uid="{00000000-0005-0000-0000-000012000000}"/>
    <cellStyle name="Akzent5 - 60%" xfId="20" xr:uid="{00000000-0005-0000-0000-000013000000}"/>
    <cellStyle name="Akzent6" xfId="21" builtinId="49" customBuiltin="1"/>
    <cellStyle name="Akzent6 - 20%" xfId="22" xr:uid="{00000000-0005-0000-0000-000015000000}"/>
    <cellStyle name="Akzent6 - 40%" xfId="23" xr:uid="{00000000-0005-0000-0000-000016000000}"/>
    <cellStyle name="Akzent6 - 60%" xfId="24" xr:uid="{00000000-0005-0000-0000-000017000000}"/>
    <cellStyle name="Ausgabe" xfId="25" builtinId="21" customBuiltin="1"/>
    <cellStyle name="Berechnung" xfId="26" builtinId="22" customBuiltin="1"/>
    <cellStyle name="Blattüberschrift" xfId="27" xr:uid="{00000000-0005-0000-0000-00001A000000}"/>
    <cellStyle name="Eingabe" xfId="28" builtinId="20" customBuiltin="1"/>
    <cellStyle name="Ergebnis" xfId="29" builtinId="25" customBuiltin="1"/>
    <cellStyle name="Euro" xfId="30" xr:uid="{00000000-0005-0000-0000-00001D000000}"/>
    <cellStyle name="Gut" xfId="31" builtinId="26" customBuiltin="1"/>
    <cellStyle name="Hervorhebung 1" xfId="32" xr:uid="{00000000-0005-0000-0000-00001F000000}"/>
    <cellStyle name="Hervorhebung 2" xfId="33" xr:uid="{00000000-0005-0000-0000-000020000000}"/>
    <cellStyle name="Hervorhebung 3" xfId="34" xr:uid="{00000000-0005-0000-0000-000021000000}"/>
    <cellStyle name="Neutral" xfId="35" builtinId="28" customBuiltin="1"/>
    <cellStyle name="Schlecht" xfId="36" builtinId="27" customBuiltin="1"/>
    <cellStyle name="Standard" xfId="0" builtinId="0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prüfen" xfId="43" xr:uid="{00000000-0005-0000-0000-00002B000000}"/>
  </cellStyles>
  <dxfs count="12"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H37"/>
  <sheetViews>
    <sheetView tabSelected="1" zoomScale="125" workbookViewId="0">
      <selection activeCell="D29" sqref="D29"/>
    </sheetView>
  </sheetViews>
  <sheetFormatPr baseColWidth="10" defaultRowHeight="13" x14ac:dyDescent="0.15"/>
  <cols>
    <col min="1" max="1" width="17.3984375" bestFit="1" customWidth="1"/>
    <col min="2" max="2" width="22.19921875" bestFit="1" customWidth="1"/>
    <col min="3" max="3" width="4.3984375" bestFit="1" customWidth="1"/>
    <col min="4" max="4" width="15.796875" bestFit="1" customWidth="1"/>
    <col min="5" max="5" width="8.59765625" customWidth="1"/>
    <col min="6" max="6" width="16.3984375" customWidth="1"/>
    <col min="8" max="8" width="3" customWidth="1"/>
  </cols>
  <sheetData>
    <row r="1" spans="1:8" ht="14" thickBot="1" x14ac:dyDescent="0.2">
      <c r="A1" s="17" t="s">
        <v>0</v>
      </c>
      <c r="B1" s="41" t="s">
        <v>27</v>
      </c>
      <c r="C1" s="8"/>
      <c r="D1" s="9"/>
      <c r="E1" s="10" t="s">
        <v>1</v>
      </c>
      <c r="F1" s="9" t="s">
        <v>2</v>
      </c>
      <c r="G1" s="11"/>
      <c r="H1" s="18"/>
    </row>
    <row r="2" spans="1:8" x14ac:dyDescent="0.15">
      <c r="A2" s="12" t="s">
        <v>4</v>
      </c>
      <c r="B2" s="4" t="s">
        <v>5</v>
      </c>
      <c r="C2" s="1" t="s">
        <v>6</v>
      </c>
      <c r="D2" s="36">
        <v>13970</v>
      </c>
      <c r="E2" s="25"/>
      <c r="F2" s="6" t="s">
        <v>23</v>
      </c>
      <c r="G2" s="13">
        <f ca="1">D9-D8</f>
        <v>203</v>
      </c>
      <c r="H2" s="18"/>
    </row>
    <row r="3" spans="1:8" x14ac:dyDescent="0.15">
      <c r="A3" s="12" t="s">
        <v>8</v>
      </c>
      <c r="B3" s="4" t="s">
        <v>9</v>
      </c>
      <c r="C3" s="1" t="s">
        <v>6</v>
      </c>
      <c r="D3" s="36">
        <v>15500</v>
      </c>
      <c r="E3" s="25"/>
      <c r="F3" s="5" t="s">
        <v>3</v>
      </c>
      <c r="G3" s="14">
        <f ca="1">(G5+(G6+G7)*D6)/G8</f>
        <v>-0.57103927511926467</v>
      </c>
      <c r="H3" s="18"/>
    </row>
    <row r="4" spans="1:8" x14ac:dyDescent="0.15">
      <c r="A4" s="12" t="s">
        <v>11</v>
      </c>
      <c r="B4" s="4" t="s">
        <v>12</v>
      </c>
      <c r="C4" s="1" t="s">
        <v>6</v>
      </c>
      <c r="D4" s="21">
        <v>1.2999999999999999E-3</v>
      </c>
      <c r="E4" s="3"/>
      <c r="F4" s="5" t="s">
        <v>7</v>
      </c>
      <c r="G4" s="14">
        <f ca="1">G3-G8</f>
        <v>-0.72970980264582064</v>
      </c>
      <c r="H4" s="18"/>
    </row>
    <row r="5" spans="1:8" x14ac:dyDescent="0.15">
      <c r="A5" s="12" t="s">
        <v>14</v>
      </c>
      <c r="B5" s="4" t="s">
        <v>15</v>
      </c>
      <c r="C5" s="1" t="s">
        <v>6</v>
      </c>
      <c r="D5" s="21">
        <v>0.21129999999999999</v>
      </c>
      <c r="E5" s="3"/>
      <c r="F5" s="5" t="s">
        <v>10</v>
      </c>
      <c r="G5" s="14">
        <f>LN(D2/D3)</f>
        <v>-0.10392785065633053</v>
      </c>
      <c r="H5" s="18"/>
    </row>
    <row r="6" spans="1:8" x14ac:dyDescent="0.15">
      <c r="A6" s="12" t="s">
        <v>17</v>
      </c>
      <c r="B6" s="4" t="s">
        <v>18</v>
      </c>
      <c r="C6" s="1" t="s">
        <v>6</v>
      </c>
      <c r="D6" s="24">
        <f ca="1">G2/360</f>
        <v>0.56388888888888888</v>
      </c>
      <c r="E6" s="3"/>
      <c r="F6" s="5" t="s">
        <v>13</v>
      </c>
      <c r="G6" s="14">
        <f>LN(1+D4)</f>
        <v>1.2991557316201288E-3</v>
      </c>
      <c r="H6" s="18"/>
    </row>
    <row r="7" spans="1:8" x14ac:dyDescent="0.15">
      <c r="A7" s="15"/>
      <c r="B7" s="7" t="s">
        <v>24</v>
      </c>
      <c r="C7" s="1" t="s">
        <v>25</v>
      </c>
      <c r="D7" s="22">
        <v>100</v>
      </c>
      <c r="E7" s="3"/>
      <c r="F7" s="5" t="s">
        <v>16</v>
      </c>
      <c r="G7" s="14">
        <f>0.5*POWER(D5,2)</f>
        <v>2.2323844999999998E-2</v>
      </c>
      <c r="H7" s="18"/>
    </row>
    <row r="8" spans="1:8" x14ac:dyDescent="0.15">
      <c r="A8" s="15"/>
      <c r="B8" s="7" t="s">
        <v>26</v>
      </c>
      <c r="C8" s="1" t="s">
        <v>6</v>
      </c>
      <c r="D8" s="30">
        <f ca="1">TODAY()</f>
        <v>44616</v>
      </c>
      <c r="E8" s="3"/>
      <c r="F8" s="5" t="s">
        <v>19</v>
      </c>
      <c r="G8" s="14">
        <f ca="1">D5*SQRT(D6)</f>
        <v>0.15867052752655597</v>
      </c>
      <c r="H8" s="18"/>
    </row>
    <row r="9" spans="1:8" x14ac:dyDescent="0.15">
      <c r="A9" s="15"/>
      <c r="B9" s="7" t="s">
        <v>22</v>
      </c>
      <c r="C9" s="1" t="s">
        <v>6</v>
      </c>
      <c r="D9" s="23">
        <v>44819</v>
      </c>
      <c r="E9" s="3"/>
      <c r="F9" s="5" t="s">
        <v>20</v>
      </c>
      <c r="G9" s="14">
        <f ca="1">NORMSDIST(G3)</f>
        <v>0.28398651001951025</v>
      </c>
      <c r="H9" s="18"/>
    </row>
    <row r="10" spans="1:8" x14ac:dyDescent="0.15">
      <c r="A10" s="15"/>
      <c r="B10" s="26"/>
      <c r="C10" s="1"/>
      <c r="D10" s="27"/>
      <c r="E10" s="3"/>
      <c r="F10" s="5" t="s">
        <v>21</v>
      </c>
      <c r="G10" s="14">
        <f ca="1">NORMSDIST(G4)</f>
        <v>0.23278379396053644</v>
      </c>
      <c r="H10" s="18"/>
    </row>
    <row r="11" spans="1:8" ht="17" thickBot="1" x14ac:dyDescent="0.25">
      <c r="A11" s="38" t="s">
        <v>30</v>
      </c>
      <c r="B11" s="44" t="s">
        <v>34</v>
      </c>
      <c r="C11" s="39" t="s">
        <v>1</v>
      </c>
      <c r="D11" s="40">
        <f ca="1">((D2*G9)-D3*POWER((1+D4),-(D6))*G10)/D7</f>
        <v>3.617850264067024</v>
      </c>
      <c r="E11" s="19"/>
      <c r="F11" s="19"/>
      <c r="G11" s="20"/>
      <c r="H11" s="18"/>
    </row>
    <row r="12" spans="1:8" ht="14" thickBot="1" x14ac:dyDescent="0.2">
      <c r="A12" s="2"/>
      <c r="B12" s="2"/>
      <c r="C12" s="2"/>
      <c r="D12" s="2"/>
      <c r="E12" s="2"/>
      <c r="F12" s="2"/>
      <c r="G12" s="2"/>
      <c r="H12" s="18"/>
    </row>
    <row r="13" spans="1:8" ht="14" thickBot="1" x14ac:dyDescent="0.2">
      <c r="A13" s="17" t="s">
        <v>0</v>
      </c>
      <c r="B13" s="41" t="s">
        <v>28</v>
      </c>
      <c r="C13" s="8"/>
      <c r="D13" s="9"/>
      <c r="E13" s="10" t="s">
        <v>1</v>
      </c>
      <c r="F13" s="9" t="s">
        <v>2</v>
      </c>
      <c r="G13" s="11"/>
      <c r="H13" s="18"/>
    </row>
    <row r="14" spans="1:8" x14ac:dyDescent="0.15">
      <c r="A14" s="12" t="s">
        <v>4</v>
      </c>
      <c r="B14" s="4" t="s">
        <v>5</v>
      </c>
      <c r="C14" s="1" t="s">
        <v>6</v>
      </c>
      <c r="D14" s="36">
        <v>13500</v>
      </c>
      <c r="E14" s="25"/>
      <c r="F14" s="6" t="s">
        <v>23</v>
      </c>
      <c r="G14" s="13">
        <f>D21-D20</f>
        <v>189</v>
      </c>
      <c r="H14" s="18"/>
    </row>
    <row r="15" spans="1:8" x14ac:dyDescent="0.15">
      <c r="A15" s="12" t="s">
        <v>8</v>
      </c>
      <c r="B15" s="4" t="s">
        <v>9</v>
      </c>
      <c r="C15" s="1" t="s">
        <v>6</v>
      </c>
      <c r="D15" s="37">
        <f>D3</f>
        <v>15500</v>
      </c>
      <c r="E15" s="25"/>
      <c r="F15" s="5" t="s">
        <v>3</v>
      </c>
      <c r="G15" s="14">
        <f>(G17+(G18+G19)*D18)/G20</f>
        <v>-0.74156264212792111</v>
      </c>
      <c r="H15" s="18"/>
    </row>
    <row r="16" spans="1:8" x14ac:dyDescent="0.15">
      <c r="A16" s="12" t="s">
        <v>11</v>
      </c>
      <c r="B16" s="4" t="s">
        <v>12</v>
      </c>
      <c r="C16" s="1" t="s">
        <v>6</v>
      </c>
      <c r="D16" s="28">
        <f>D4</f>
        <v>1.2999999999999999E-3</v>
      </c>
      <c r="E16" s="3"/>
      <c r="F16" s="5" t="s">
        <v>7</v>
      </c>
      <c r="G16" s="14">
        <f>G15-G20</f>
        <v>-0.90821347470909963</v>
      </c>
      <c r="H16" s="18"/>
    </row>
    <row r="17" spans="1:8" x14ac:dyDescent="0.15">
      <c r="A17" s="12" t="s">
        <v>14</v>
      </c>
      <c r="B17" s="4" t="s">
        <v>15</v>
      </c>
      <c r="C17" s="1" t="s">
        <v>6</v>
      </c>
      <c r="D17" s="21">
        <v>0.23</v>
      </c>
      <c r="E17" s="3"/>
      <c r="F17" s="5" t="s">
        <v>10</v>
      </c>
      <c r="G17" s="14">
        <f>LN(D14/D15)</f>
        <v>-0.13815033848081718</v>
      </c>
      <c r="H17" s="18"/>
    </row>
    <row r="18" spans="1:8" x14ac:dyDescent="0.15">
      <c r="A18" s="12" t="s">
        <v>17</v>
      </c>
      <c r="B18" s="4" t="s">
        <v>18</v>
      </c>
      <c r="C18" s="1" t="s">
        <v>6</v>
      </c>
      <c r="D18" s="24">
        <f>G14/360</f>
        <v>0.52500000000000002</v>
      </c>
      <c r="E18" s="3"/>
      <c r="F18" s="5" t="s">
        <v>13</v>
      </c>
      <c r="G18" s="14">
        <f>LN(1+D16)</f>
        <v>1.2991557316201288E-3</v>
      </c>
      <c r="H18" s="18"/>
    </row>
    <row r="19" spans="1:8" x14ac:dyDescent="0.15">
      <c r="A19" s="15"/>
      <c r="B19" s="7" t="s">
        <v>24</v>
      </c>
      <c r="C19" s="1" t="s">
        <v>25</v>
      </c>
      <c r="D19" s="29">
        <f>D7</f>
        <v>100</v>
      </c>
      <c r="E19" s="3"/>
      <c r="F19" s="5" t="s">
        <v>16</v>
      </c>
      <c r="G19" s="14">
        <f>0.5*POWER(D17,2)</f>
        <v>2.6450000000000001E-2</v>
      </c>
      <c r="H19" s="18"/>
    </row>
    <row r="20" spans="1:8" x14ac:dyDescent="0.15">
      <c r="A20" s="15"/>
      <c r="B20" s="7" t="s">
        <v>26</v>
      </c>
      <c r="C20" s="1" t="s">
        <v>6</v>
      </c>
      <c r="D20" s="42">
        <v>44630</v>
      </c>
      <c r="E20" s="3"/>
      <c r="F20" s="5" t="s">
        <v>19</v>
      </c>
      <c r="G20" s="14">
        <f>D17*SQRT(D18)</f>
        <v>0.16665083258117855</v>
      </c>
      <c r="H20" s="18"/>
    </row>
    <row r="21" spans="1:8" s="2" customFormat="1" x14ac:dyDescent="0.15">
      <c r="A21" s="15"/>
      <c r="B21" s="7" t="s">
        <v>22</v>
      </c>
      <c r="C21" s="1" t="s">
        <v>6</v>
      </c>
      <c r="D21" s="30">
        <f>D9</f>
        <v>44819</v>
      </c>
      <c r="E21" s="3"/>
      <c r="F21" s="5" t="s">
        <v>20</v>
      </c>
      <c r="G21" s="14">
        <f>NORMSDIST(G15)</f>
        <v>0.22917618248354604</v>
      </c>
      <c r="H21" s="18"/>
    </row>
    <row r="22" spans="1:8" x14ac:dyDescent="0.15">
      <c r="A22" s="15"/>
      <c r="B22" s="26"/>
      <c r="C22" s="1"/>
      <c r="D22" s="27"/>
      <c r="E22" s="3"/>
      <c r="F22" s="5" t="s">
        <v>21</v>
      </c>
      <c r="G22" s="14">
        <f>NORMSDIST(G16)</f>
        <v>0.18188272313532941</v>
      </c>
      <c r="H22" s="18"/>
    </row>
    <row r="23" spans="1:8" ht="17" thickBot="1" x14ac:dyDescent="0.25">
      <c r="A23" s="31" t="str">
        <f>A11</f>
        <v>DAX</v>
      </c>
      <c r="B23" s="32" t="str">
        <f>B11</f>
        <v>GH4Z8W</v>
      </c>
      <c r="C23" s="16" t="s">
        <v>1</v>
      </c>
      <c r="D23" s="35">
        <f>((D14*G21)-D15*POWER((1+D16),-(D18))*G22)/D19</f>
        <v>2.7661844161604812</v>
      </c>
      <c r="E23" s="35" t="s">
        <v>31</v>
      </c>
      <c r="F23" s="33" t="s">
        <v>29</v>
      </c>
      <c r="G23" s="34">
        <f ca="1">(D23-D11)/D11</f>
        <v>-0.23540660495692781</v>
      </c>
      <c r="H23" s="18"/>
    </row>
    <row r="24" spans="1:8" ht="14" thickBot="1" x14ac:dyDescent="0.2">
      <c r="A24" s="2"/>
      <c r="B24" s="2"/>
      <c r="C24" s="2"/>
      <c r="D24" s="2"/>
      <c r="E24" s="2"/>
      <c r="F24" s="2"/>
      <c r="G24" s="2"/>
      <c r="H24" s="18"/>
    </row>
    <row r="25" spans="1:8" ht="14" thickBot="1" x14ac:dyDescent="0.2">
      <c r="A25" s="17" t="s">
        <v>0</v>
      </c>
      <c r="B25" s="41" t="s">
        <v>28</v>
      </c>
      <c r="C25" s="8"/>
      <c r="D25" s="9"/>
      <c r="E25" s="10" t="s">
        <v>1</v>
      </c>
      <c r="F25" s="9" t="s">
        <v>2</v>
      </c>
      <c r="G25" s="11"/>
      <c r="H25" s="18"/>
    </row>
    <row r="26" spans="1:8" x14ac:dyDescent="0.15">
      <c r="A26" s="12" t="s">
        <v>4</v>
      </c>
      <c r="B26" s="4" t="s">
        <v>5</v>
      </c>
      <c r="C26" s="1" t="s">
        <v>6</v>
      </c>
      <c r="D26" s="36">
        <v>14600</v>
      </c>
      <c r="E26" s="25"/>
      <c r="F26" s="6" t="s">
        <v>23</v>
      </c>
      <c r="G26" s="13">
        <f>D33-D32</f>
        <v>189</v>
      </c>
      <c r="H26" s="18"/>
    </row>
    <row r="27" spans="1:8" x14ac:dyDescent="0.15">
      <c r="A27" s="12" t="s">
        <v>8</v>
      </c>
      <c r="B27" s="4" t="s">
        <v>9</v>
      </c>
      <c r="C27" s="1" t="s">
        <v>6</v>
      </c>
      <c r="D27" s="37">
        <f>D15</f>
        <v>15500</v>
      </c>
      <c r="E27" s="25"/>
      <c r="F27" s="5" t="s">
        <v>3</v>
      </c>
      <c r="G27" s="14">
        <f>(G29+(G30+G31)*D30)/G32</f>
        <v>-0.36072406022152359</v>
      </c>
      <c r="H27" s="18"/>
    </row>
    <row r="28" spans="1:8" x14ac:dyDescent="0.15">
      <c r="A28" s="12" t="s">
        <v>11</v>
      </c>
      <c r="B28" s="4" t="s">
        <v>12</v>
      </c>
      <c r="C28" s="1" t="s">
        <v>6</v>
      </c>
      <c r="D28" s="28">
        <f>D16</f>
        <v>1.2999999999999999E-3</v>
      </c>
      <c r="E28" s="3"/>
      <c r="F28" s="5" t="s">
        <v>7</v>
      </c>
      <c r="G28" s="14">
        <f>G27-G32</f>
        <v>-0.49839213931032328</v>
      </c>
      <c r="H28" s="18"/>
    </row>
    <row r="29" spans="1:8" x14ac:dyDescent="0.15">
      <c r="A29" s="12" t="s">
        <v>14</v>
      </c>
      <c r="B29" s="4" t="s">
        <v>15</v>
      </c>
      <c r="C29" s="1" t="s">
        <v>6</v>
      </c>
      <c r="D29" s="21">
        <v>0.19</v>
      </c>
      <c r="E29" s="3"/>
      <c r="F29" s="5" t="s">
        <v>10</v>
      </c>
      <c r="G29" s="14">
        <f>LN(D26/D27)</f>
        <v>-5.9818495210910219E-2</v>
      </c>
      <c r="H29" s="18"/>
    </row>
    <row r="30" spans="1:8" x14ac:dyDescent="0.15">
      <c r="A30" s="12" t="s">
        <v>17</v>
      </c>
      <c r="B30" s="4" t="s">
        <v>18</v>
      </c>
      <c r="C30" s="1" t="s">
        <v>6</v>
      </c>
      <c r="D30" s="24">
        <f>G26/360</f>
        <v>0.52500000000000002</v>
      </c>
      <c r="E30" s="3"/>
      <c r="F30" s="5" t="s">
        <v>13</v>
      </c>
      <c r="G30" s="14">
        <f>LN(1+D28)</f>
        <v>1.2991557316201288E-3</v>
      </c>
      <c r="H30" s="18"/>
    </row>
    <row r="31" spans="1:8" x14ac:dyDescent="0.15">
      <c r="A31" s="15"/>
      <c r="B31" s="7" t="s">
        <v>24</v>
      </c>
      <c r="C31" s="1" t="s">
        <v>25</v>
      </c>
      <c r="D31" s="29">
        <f>D19</f>
        <v>100</v>
      </c>
      <c r="E31" s="3"/>
      <c r="F31" s="5" t="s">
        <v>16</v>
      </c>
      <c r="G31" s="14">
        <f>0.5*POWER(D29,2)</f>
        <v>1.805E-2</v>
      </c>
      <c r="H31" s="18"/>
    </row>
    <row r="32" spans="1:8" x14ac:dyDescent="0.15">
      <c r="A32" s="15"/>
      <c r="B32" s="7" t="s">
        <v>26</v>
      </c>
      <c r="C32" s="1" t="s">
        <v>6</v>
      </c>
      <c r="D32" s="42">
        <v>44630</v>
      </c>
      <c r="E32" s="3"/>
      <c r="F32" s="5" t="s">
        <v>19</v>
      </c>
      <c r="G32" s="14">
        <f>D29*SQRT(D30)</f>
        <v>0.13766807908879969</v>
      </c>
      <c r="H32" s="18"/>
    </row>
    <row r="33" spans="1:8" x14ac:dyDescent="0.15">
      <c r="A33" s="15"/>
      <c r="B33" s="7" t="s">
        <v>22</v>
      </c>
      <c r="C33" s="1" t="s">
        <v>6</v>
      </c>
      <c r="D33" s="30">
        <f>D21</f>
        <v>44819</v>
      </c>
      <c r="E33" s="3"/>
      <c r="F33" s="5" t="s">
        <v>20</v>
      </c>
      <c r="G33" s="14">
        <f>NORMSDIST(G27)</f>
        <v>0.35915286829180093</v>
      </c>
      <c r="H33" s="18"/>
    </row>
    <row r="34" spans="1:8" x14ac:dyDescent="0.15">
      <c r="A34" s="15"/>
      <c r="B34" s="26"/>
      <c r="C34" s="1"/>
      <c r="D34" s="27"/>
      <c r="E34" s="3"/>
      <c r="F34" s="5" t="s">
        <v>21</v>
      </c>
      <c r="G34" s="14">
        <f>NORMSDIST(G28)</f>
        <v>0.30910383808325603</v>
      </c>
      <c r="H34" s="18"/>
    </row>
    <row r="35" spans="1:8" ht="17" thickBot="1" x14ac:dyDescent="0.25">
      <c r="A35" s="31" t="str">
        <f>A23</f>
        <v>DAX</v>
      </c>
      <c r="B35" s="32" t="str">
        <f>B23</f>
        <v>GH4Z8W</v>
      </c>
      <c r="C35" s="16" t="s">
        <v>1</v>
      </c>
      <c r="D35" s="35">
        <f>((D26*G33)-D27*POWER((1+D28),-(D30))*G34)/D31</f>
        <v>4.5578908121911539</v>
      </c>
      <c r="E35" s="35" t="s">
        <v>32</v>
      </c>
      <c r="F35" s="33" t="s">
        <v>29</v>
      </c>
      <c r="G35" s="34">
        <f ca="1">(D35-D11)/D23</f>
        <v>0.3398329274911196</v>
      </c>
      <c r="H35" s="18"/>
    </row>
    <row r="37" spans="1:8" x14ac:dyDescent="0.15">
      <c r="B37" s="43" t="s">
        <v>33</v>
      </c>
      <c r="C37" s="43"/>
    </row>
  </sheetData>
  <phoneticPr fontId="0" type="noConversion"/>
  <conditionalFormatting sqref="C23:D23">
    <cfRule type="cellIs" dxfId="11" priority="13" operator="lessThan">
      <formula>$D$11</formula>
    </cfRule>
    <cfRule type="cellIs" dxfId="10" priority="14" operator="greaterThan">
      <formula>$D$11</formula>
    </cfRule>
  </conditionalFormatting>
  <conditionalFormatting sqref="G23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C35:D35">
    <cfRule type="cellIs" dxfId="7" priority="9" operator="lessThan">
      <formula>$D$11</formula>
    </cfRule>
    <cfRule type="cellIs" dxfId="6" priority="10" operator="greaterThan">
      <formula>$D$11</formula>
    </cfRule>
  </conditionalFormatting>
  <conditionalFormatting sqref="G35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E35">
    <cfRule type="cellIs" dxfId="3" priority="5" operator="lessThan">
      <formula>$D$11</formula>
    </cfRule>
    <cfRule type="cellIs" dxfId="2" priority="6" operator="greaterThan">
      <formula>$D$11</formula>
    </cfRule>
  </conditionalFormatting>
  <conditionalFormatting sqref="E23">
    <cfRule type="cellIs" dxfId="1" priority="1" operator="lessThan">
      <formula>$D$11</formula>
    </cfRule>
    <cfRule type="cellIs" dxfId="0" priority="2" operator="greaterThan">
      <formula>$D$11</formula>
    </cfRule>
  </conditionalFormatting>
  <pageMargins left="0.78740157499999996" right="0.78740157499999996" top="0.984251969" bottom="0.984251969" header="0.4921259845" footer="0.492125984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B&amp;S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warkh1</dc:creator>
  <cp:keywords/>
  <dc:description/>
  <cp:lastModifiedBy>Stephan Heibel</cp:lastModifiedBy>
  <dcterms:created xsi:type="dcterms:W3CDTF">1998-09-28T17:33:07Z</dcterms:created>
  <dcterms:modified xsi:type="dcterms:W3CDTF">2022-02-24T14:20:40Z</dcterms:modified>
</cp:coreProperties>
</file>